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8355"/>
  </bookViews>
  <sheets>
    <sheet name="zał. 1 wpf" sheetId="1" r:id="rId1"/>
    <sheet name="zał. 2 Dochody" sheetId="2" r:id="rId2"/>
    <sheet name="zał. 2 Wydatki" sheetId="3" r:id="rId3"/>
    <sheet name="zał. 3 Przedsięwzięcia" sheetId="4" r:id="rId4"/>
    <sheet name="zał. 4 Pożyczki i kredyty" sheetId="5" r:id="rId5"/>
    <sheet name="zał. 5 spłaty zob." sheetId="6" r:id="rId6"/>
  </sheets>
  <externalReferences>
    <externalReference r:id="rId7"/>
  </externalReferences>
  <definedNames>
    <definedName name="_xlnm.Print_Area" localSheetId="0">'zał. 1 wpf'!$A$1:$E$92</definedName>
    <definedName name="_xlnm.Print_Area" localSheetId="1">'zał. 2 Dochody'!$A$1:$H$69</definedName>
    <definedName name="_xlnm.Print_Area" localSheetId="2">'zał. 2 Wydatki'!$A$1:$I$83</definedName>
    <definedName name="_xlnm.Print_Area" localSheetId="4">'zał. 4 Pożyczki i kredyty'!$A$1:$P$39</definedName>
  </definedNames>
  <calcPr calcId="125725"/>
</workbook>
</file>

<file path=xl/calcChain.xml><?xml version="1.0" encoding="utf-8"?>
<calcChain xmlns="http://schemas.openxmlformats.org/spreadsheetml/2006/main">
  <c r="E50" i="1"/>
  <c r="E22"/>
  <c r="D78"/>
  <c r="P32" i="5"/>
  <c r="P18"/>
  <c r="L42" i="4"/>
  <c r="L41"/>
  <c r="L40"/>
  <c r="L60"/>
  <c r="L59"/>
  <c r="P33" i="5" l="1"/>
  <c r="P35" s="1"/>
  <c r="L69" i="4"/>
  <c r="L68"/>
  <c r="L65"/>
  <c r="L67"/>
  <c r="L31"/>
  <c r="L33"/>
  <c r="E20" i="6"/>
  <c r="E24"/>
  <c r="E21"/>
  <c r="N17" i="5"/>
  <c r="M18"/>
  <c r="J18"/>
  <c r="I18"/>
  <c r="F18"/>
  <c r="G18"/>
  <c r="E18"/>
  <c r="D26" i="1"/>
  <c r="H68" i="3"/>
  <c r="G81"/>
  <c r="G79"/>
  <c r="G78"/>
  <c r="F81"/>
  <c r="F79"/>
  <c r="F78"/>
  <c r="L30" i="5"/>
  <c r="N30" s="1"/>
  <c r="I32"/>
  <c r="L13"/>
  <c r="N13" s="1"/>
  <c r="L14"/>
  <c r="N14" s="1"/>
  <c r="L15"/>
  <c r="N15" s="1"/>
  <c r="L16"/>
  <c r="N16" s="1"/>
  <c r="L12"/>
  <c r="N12" s="1"/>
  <c r="L20"/>
  <c r="N20" s="1"/>
  <c r="L21"/>
  <c r="N21" s="1"/>
  <c r="L22"/>
  <c r="N22" s="1"/>
  <c r="L23"/>
  <c r="N23" s="1"/>
  <c r="L24"/>
  <c r="N24" s="1"/>
  <c r="L25"/>
  <c r="N25" s="1"/>
  <c r="L26"/>
  <c r="N26" s="1"/>
  <c r="L27"/>
  <c r="L29"/>
  <c r="N29" s="1"/>
  <c r="N31"/>
  <c r="K16"/>
  <c r="N18" l="1"/>
  <c r="L18"/>
  <c r="H18"/>
  <c r="K18"/>
  <c r="M73" i="4" l="1"/>
  <c r="M72"/>
  <c r="J73"/>
  <c r="K73"/>
  <c r="I73"/>
  <c r="J72"/>
  <c r="K72"/>
  <c r="I72"/>
  <c r="M125"/>
  <c r="M123" s="1"/>
  <c r="L124"/>
  <c r="K123"/>
  <c r="L123" s="1"/>
  <c r="J123"/>
  <c r="I123"/>
  <c r="M122"/>
  <c r="M120" s="1"/>
  <c r="K120"/>
  <c r="J120"/>
  <c r="I120"/>
  <c r="M119"/>
  <c r="M117" s="1"/>
  <c r="L118"/>
  <c r="K117"/>
  <c r="L117" s="1"/>
  <c r="J117"/>
  <c r="I117"/>
  <c r="M116"/>
  <c r="M114" s="1"/>
  <c r="L115"/>
  <c r="K114"/>
  <c r="J114"/>
  <c r="I114"/>
  <c r="M98"/>
  <c r="M96" s="1"/>
  <c r="L97"/>
  <c r="K96"/>
  <c r="J96"/>
  <c r="I96"/>
  <c r="M92"/>
  <c r="M90" s="1"/>
  <c r="L91"/>
  <c r="L90"/>
  <c r="K90"/>
  <c r="J90"/>
  <c r="I90"/>
  <c r="M89"/>
  <c r="M87" s="1"/>
  <c r="L88"/>
  <c r="K87"/>
  <c r="L87" s="1"/>
  <c r="J87"/>
  <c r="I87"/>
  <c r="J42"/>
  <c r="K42"/>
  <c r="I42"/>
  <c r="M16"/>
  <c r="M15"/>
  <c r="M22"/>
  <c r="M19"/>
  <c r="M42"/>
  <c r="M41"/>
  <c r="J41"/>
  <c r="K41"/>
  <c r="K40" s="1"/>
  <c r="I41"/>
  <c r="M68"/>
  <c r="K68"/>
  <c r="J68"/>
  <c r="I68"/>
  <c r="M65"/>
  <c r="K65"/>
  <c r="J65"/>
  <c r="I65"/>
  <c r="M62"/>
  <c r="K62"/>
  <c r="J62"/>
  <c r="I62"/>
  <c r="M59"/>
  <c r="K59"/>
  <c r="J59"/>
  <c r="I59"/>
  <c r="M56"/>
  <c r="K56"/>
  <c r="J56"/>
  <c r="I56"/>
  <c r="M53"/>
  <c r="K53"/>
  <c r="J53"/>
  <c r="I53"/>
  <c r="M50"/>
  <c r="K50"/>
  <c r="J50"/>
  <c r="I50"/>
  <c r="M47"/>
  <c r="K47"/>
  <c r="J47"/>
  <c r="I47"/>
  <c r="I17"/>
  <c r="J16"/>
  <c r="K16"/>
  <c r="I16"/>
  <c r="K17"/>
  <c r="J17"/>
  <c r="M17"/>
  <c r="K31"/>
  <c r="J31"/>
  <c r="I31"/>
  <c r="M25"/>
  <c r="K25"/>
  <c r="L25" s="1"/>
  <c r="J25"/>
  <c r="I25"/>
  <c r="C65" i="1"/>
  <c r="F33" i="6"/>
  <c r="F25"/>
  <c r="F24"/>
  <c r="D24"/>
  <c r="F22"/>
  <c r="D21"/>
  <c r="F18"/>
  <c r="E17"/>
  <c r="D17"/>
  <c r="F15"/>
  <c r="E14"/>
  <c r="E31" s="1"/>
  <c r="D14"/>
  <c r="M32" i="5"/>
  <c r="M33" s="1"/>
  <c r="M35" s="1"/>
  <c r="J32"/>
  <c r="J33" s="1"/>
  <c r="J35" s="1"/>
  <c r="I33"/>
  <c r="I35" s="1"/>
  <c r="G32"/>
  <c r="F32"/>
  <c r="F33" s="1"/>
  <c r="F35" s="1"/>
  <c r="E32"/>
  <c r="E33" s="1"/>
  <c r="E35" s="1"/>
  <c r="H31"/>
  <c r="L28"/>
  <c r="N28" s="1"/>
  <c r="N32" s="1"/>
  <c r="N33" s="1"/>
  <c r="N35" s="1"/>
  <c r="H27"/>
  <c r="K26"/>
  <c r="K25"/>
  <c r="K24"/>
  <c r="K23"/>
  <c r="K22"/>
  <c r="L32"/>
  <c r="K20"/>
  <c r="K15"/>
  <c r="H15"/>
  <c r="K14"/>
  <c r="K13"/>
  <c r="K12"/>
  <c r="M126" i="4"/>
  <c r="M113"/>
  <c r="L112"/>
  <c r="M111"/>
  <c r="K111"/>
  <c r="J111"/>
  <c r="I111"/>
  <c r="M110"/>
  <c r="M108" s="1"/>
  <c r="L109"/>
  <c r="K108"/>
  <c r="J108"/>
  <c r="I108"/>
  <c r="M107"/>
  <c r="M105" s="1"/>
  <c r="L106"/>
  <c r="K105"/>
  <c r="J105"/>
  <c r="I105"/>
  <c r="M104"/>
  <c r="L103"/>
  <c r="M102"/>
  <c r="K102"/>
  <c r="J102"/>
  <c r="I102"/>
  <c r="M101"/>
  <c r="M99" s="1"/>
  <c r="L100"/>
  <c r="K99"/>
  <c r="J99"/>
  <c r="I99"/>
  <c r="M95"/>
  <c r="M93" s="1"/>
  <c r="L94"/>
  <c r="K93"/>
  <c r="J93"/>
  <c r="I93"/>
  <c r="M86"/>
  <c r="L85"/>
  <c r="M84"/>
  <c r="K84"/>
  <c r="J84"/>
  <c r="L84" s="1"/>
  <c r="I84"/>
  <c r="M83"/>
  <c r="M81" s="1"/>
  <c r="L82"/>
  <c r="K81"/>
  <c r="J81"/>
  <c r="I81"/>
  <c r="M80"/>
  <c r="M78" s="1"/>
  <c r="L79"/>
  <c r="K78"/>
  <c r="J78"/>
  <c r="I78"/>
  <c r="M77"/>
  <c r="M75" s="1"/>
  <c r="L76"/>
  <c r="K75"/>
  <c r="J75"/>
  <c r="I75"/>
  <c r="M44"/>
  <c r="K44"/>
  <c r="J44"/>
  <c r="I44"/>
  <c r="M37"/>
  <c r="K37"/>
  <c r="J37"/>
  <c r="I37"/>
  <c r="M34"/>
  <c r="K34"/>
  <c r="J34"/>
  <c r="I34"/>
  <c r="L29"/>
  <c r="M28"/>
  <c r="K28"/>
  <c r="L28" s="1"/>
  <c r="J28"/>
  <c r="I28"/>
  <c r="L24"/>
  <c r="K22"/>
  <c r="J22"/>
  <c r="I22"/>
  <c r="L21"/>
  <c r="K19"/>
  <c r="J19"/>
  <c r="I19"/>
  <c r="K35" i="5" l="1"/>
  <c r="H32"/>
  <c r="L96" i="4"/>
  <c r="G33" i="5"/>
  <c r="D32" i="6"/>
  <c r="D20"/>
  <c r="D30" s="1"/>
  <c r="D34" s="1"/>
  <c r="F21"/>
  <c r="D13"/>
  <c r="F17"/>
  <c r="F14"/>
  <c r="E13"/>
  <c r="F13" s="1"/>
  <c r="E32"/>
  <c r="L33" i="5"/>
  <c r="L35" s="1"/>
  <c r="K33"/>
  <c r="K32"/>
  <c r="L114" i="4"/>
  <c r="I71"/>
  <c r="L78"/>
  <c r="I40"/>
  <c r="M31"/>
  <c r="M71"/>
  <c r="L75"/>
  <c r="L102"/>
  <c r="J13"/>
  <c r="J40"/>
  <c r="M12"/>
  <c r="L81"/>
  <c r="J12"/>
  <c r="L111"/>
  <c r="L108"/>
  <c r="L105"/>
  <c r="L99"/>
  <c r="L93"/>
  <c r="K12"/>
  <c r="J71"/>
  <c r="L72"/>
  <c r="K15"/>
  <c r="L16"/>
  <c r="I15"/>
  <c r="L22"/>
  <c r="K13"/>
  <c r="L19"/>
  <c r="L17"/>
  <c r="J15"/>
  <c r="I13"/>
  <c r="D31" i="6"/>
  <c r="F31" s="1"/>
  <c r="F20"/>
  <c r="M40" i="4"/>
  <c r="I12"/>
  <c r="K71"/>
  <c r="H33" i="5" l="1"/>
  <c r="G35"/>
  <c r="F32" i="6"/>
  <c r="E30"/>
  <c r="F30" s="1"/>
  <c r="M13" i="4"/>
  <c r="M11" s="1"/>
  <c r="I11"/>
  <c r="L15"/>
  <c r="J11"/>
  <c r="L13"/>
  <c r="K11"/>
  <c r="L71"/>
  <c r="L12"/>
  <c r="H76" i="3"/>
  <c r="H75"/>
  <c r="H74"/>
  <c r="G73"/>
  <c r="F73"/>
  <c r="H70"/>
  <c r="G69"/>
  <c r="F69"/>
  <c r="H66"/>
  <c r="G65"/>
  <c r="F65"/>
  <c r="H63"/>
  <c r="H62"/>
  <c r="G61"/>
  <c r="F61"/>
  <c r="H59"/>
  <c r="H58"/>
  <c r="G57"/>
  <c r="F57"/>
  <c r="H55"/>
  <c r="H54"/>
  <c r="G53"/>
  <c r="F53"/>
  <c r="H51"/>
  <c r="H50"/>
  <c r="G49"/>
  <c r="F49"/>
  <c r="H47"/>
  <c r="H46"/>
  <c r="G45"/>
  <c r="F45"/>
  <c r="H43"/>
  <c r="G42"/>
  <c r="F42"/>
  <c r="H41"/>
  <c r="G40"/>
  <c r="F40"/>
  <c r="H38"/>
  <c r="H37"/>
  <c r="G36"/>
  <c r="F36"/>
  <c r="H33"/>
  <c r="G32"/>
  <c r="F32"/>
  <c r="H30"/>
  <c r="H29"/>
  <c r="G28"/>
  <c r="F28"/>
  <c r="H26"/>
  <c r="H25"/>
  <c r="G24"/>
  <c r="F24"/>
  <c r="H21"/>
  <c r="G20"/>
  <c r="H20" s="1"/>
  <c r="F20"/>
  <c r="H19"/>
  <c r="G16"/>
  <c r="H16" s="1"/>
  <c r="F16"/>
  <c r="H15"/>
  <c r="H13"/>
  <c r="G12"/>
  <c r="F12"/>
  <c r="H9"/>
  <c r="G8"/>
  <c r="F8"/>
  <c r="G67" i="2"/>
  <c r="H67" s="1"/>
  <c r="F67"/>
  <c r="H62"/>
  <c r="G61"/>
  <c r="F61"/>
  <c r="H60"/>
  <c r="H59"/>
  <c r="G58"/>
  <c r="F58"/>
  <c r="F57" s="1"/>
  <c r="H54"/>
  <c r="H53"/>
  <c r="H52"/>
  <c r="G51"/>
  <c r="F51"/>
  <c r="H49"/>
  <c r="H46"/>
  <c r="H45"/>
  <c r="H44"/>
  <c r="G43"/>
  <c r="H43" s="1"/>
  <c r="F43"/>
  <c r="H41"/>
  <c r="H40"/>
  <c r="G39"/>
  <c r="H39" s="1"/>
  <c r="F39"/>
  <c r="H37"/>
  <c r="H36"/>
  <c r="G35"/>
  <c r="H35" s="1"/>
  <c r="F35"/>
  <c r="H33"/>
  <c r="H32"/>
  <c r="G31"/>
  <c r="G66" s="1"/>
  <c r="F31"/>
  <c r="F66" s="1"/>
  <c r="H29"/>
  <c r="H28"/>
  <c r="G27"/>
  <c r="F27"/>
  <c r="H24"/>
  <c r="H23"/>
  <c r="H22"/>
  <c r="H21"/>
  <c r="H20"/>
  <c r="H19"/>
  <c r="A19"/>
  <c r="H18"/>
  <c r="A18"/>
  <c r="H17"/>
  <c r="A17"/>
  <c r="H16"/>
  <c r="A16"/>
  <c r="H15"/>
  <c r="A15"/>
  <c r="H14"/>
  <c r="A14"/>
  <c r="H13"/>
  <c r="A13"/>
  <c r="H12"/>
  <c r="A12"/>
  <c r="G11"/>
  <c r="F11"/>
  <c r="A11"/>
  <c r="D20" i="1"/>
  <c r="D16" s="1"/>
  <c r="D48"/>
  <c r="E92"/>
  <c r="E17"/>
  <c r="E18"/>
  <c r="E21"/>
  <c r="E24"/>
  <c r="E25"/>
  <c r="E37"/>
  <c r="E42"/>
  <c r="E49"/>
  <c r="E53"/>
  <c r="E54"/>
  <c r="E13"/>
  <c r="E14"/>
  <c r="E15"/>
  <c r="D88"/>
  <c r="C88"/>
  <c r="C63"/>
  <c r="H35" i="5" l="1"/>
  <c r="G37"/>
  <c r="E34" i="6"/>
  <c r="F34" s="1"/>
  <c r="H69" i="3"/>
  <c r="H42"/>
  <c r="H24"/>
  <c r="H28"/>
  <c r="H32"/>
  <c r="L11" i="4"/>
  <c r="H61" i="3"/>
  <c r="H57"/>
  <c r="H53"/>
  <c r="H49"/>
  <c r="H79"/>
  <c r="H45"/>
  <c r="F80"/>
  <c r="F82" s="1"/>
  <c r="H40"/>
  <c r="H36"/>
  <c r="H12"/>
  <c r="H81"/>
  <c r="H8"/>
  <c r="H73"/>
  <c r="H65"/>
  <c r="G80"/>
  <c r="H78"/>
  <c r="H61" i="2"/>
  <c r="H58"/>
  <c r="H51"/>
  <c r="H66"/>
  <c r="F65"/>
  <c r="F68" s="1"/>
  <c r="H27"/>
  <c r="G65"/>
  <c r="G68" s="1"/>
  <c r="H31"/>
  <c r="H11"/>
  <c r="G57"/>
  <c r="H57" s="1"/>
  <c r="E88" i="1"/>
  <c r="D12"/>
  <c r="H80" i="3" l="1"/>
  <c r="G82"/>
  <c r="H82" s="1"/>
  <c r="H68" i="2"/>
  <c r="H65"/>
  <c r="C36" i="1"/>
  <c r="C26" s="1"/>
  <c r="E26" s="1"/>
  <c r="C48" l="1"/>
  <c r="E48" s="1"/>
  <c r="C67" l="1"/>
  <c r="D67"/>
  <c r="D63"/>
  <c r="C64"/>
  <c r="C62" s="1"/>
  <c r="D64"/>
  <c r="C29"/>
  <c r="C87" s="1"/>
  <c r="D29"/>
  <c r="D87" s="1"/>
  <c r="D36"/>
  <c r="E36" s="1"/>
  <c r="E87" l="1"/>
  <c r="E61"/>
  <c r="E63"/>
  <c r="D62"/>
  <c r="C35"/>
  <c r="C20"/>
  <c r="D35"/>
  <c r="D75" s="1"/>
  <c r="E35" l="1"/>
  <c r="C16"/>
  <c r="E16" s="1"/>
  <c r="E20"/>
  <c r="D65"/>
  <c r="E65" s="1"/>
  <c r="E69"/>
  <c r="C28"/>
  <c r="C12"/>
  <c r="E12" s="1"/>
  <c r="C90" l="1"/>
  <c r="C34"/>
  <c r="C45"/>
  <c r="C77"/>
  <c r="C75"/>
  <c r="C78"/>
  <c r="D77"/>
  <c r="D45"/>
  <c r="C83"/>
  <c r="C27"/>
  <c r="C33" s="1"/>
  <c r="C46" s="1"/>
  <c r="C76"/>
  <c r="D90"/>
  <c r="E90" s="1"/>
  <c r="D28"/>
  <c r="E28" s="1"/>
  <c r="D34"/>
  <c r="E45" l="1"/>
  <c r="E34"/>
  <c r="D83"/>
  <c r="E83" s="1"/>
  <c r="D76"/>
  <c r="D27"/>
  <c r="D33" l="1"/>
  <c r="E27"/>
  <c r="D47"/>
  <c r="D46" l="1"/>
  <c r="E46" s="1"/>
  <c r="E33"/>
  <c r="D85"/>
  <c r="E85" l="1"/>
  <c r="C85"/>
  <c r="C47"/>
  <c r="D84"/>
  <c r="D56"/>
  <c r="C56" l="1"/>
  <c r="E47"/>
  <c r="D89"/>
  <c r="D86"/>
  <c r="C84"/>
  <c r="C89" s="1"/>
  <c r="E84" l="1"/>
  <c r="C86"/>
  <c r="E86" s="1"/>
</calcChain>
</file>

<file path=xl/sharedStrings.xml><?xml version="1.0" encoding="utf-8"?>
<sst xmlns="http://schemas.openxmlformats.org/spreadsheetml/2006/main" count="1062" uniqueCount="432">
  <si>
    <t>Lp.</t>
  </si>
  <si>
    <t>Wyszczególnienie</t>
  </si>
  <si>
    <t>1.</t>
  </si>
  <si>
    <t>Dochody bieżące</t>
  </si>
  <si>
    <t>2.</t>
  </si>
  <si>
    <t>3.</t>
  </si>
  <si>
    <t>- gwarancje i poręczenia (bez ujętych w przedsięwzięciach)</t>
  </si>
  <si>
    <t>4.</t>
  </si>
  <si>
    <t>5.</t>
  </si>
  <si>
    <t>6.</t>
  </si>
  <si>
    <t>8.</t>
  </si>
  <si>
    <t>- wolne środki</t>
  </si>
  <si>
    <t>Dochody majątkowe</t>
  </si>
  <si>
    <t>w tym: - ze sprzedaży majątku</t>
  </si>
  <si>
    <t>4.1.</t>
  </si>
  <si>
    <t>4.2.</t>
  </si>
  <si>
    <t>6.1.</t>
  </si>
  <si>
    <t>6.2.</t>
  </si>
  <si>
    <t>Relacja, o której mowa w art. 170 ustawy z 30 czerwca 2005 r. o finansach publicznych (bez wyłączeń)</t>
  </si>
  <si>
    <t>Relacja, o której mowa w art. 169 ustawy z 30 czerwca 2005 r. o finansach publicznych (bez wyłączeń)</t>
  </si>
  <si>
    <t>1.1.</t>
  </si>
  <si>
    <t>1.2.</t>
  </si>
  <si>
    <t>1.3.</t>
  </si>
  <si>
    <t>2.1.</t>
  </si>
  <si>
    <t>2.2.</t>
  </si>
  <si>
    <t>2.4.</t>
  </si>
  <si>
    <t xml:space="preserve">Dochody ogółem </t>
  </si>
  <si>
    <t>Wydatki bieżące (bez wydatków związanych z obsługą długu)</t>
  </si>
  <si>
    <t xml:space="preserve">2.3. </t>
  </si>
  <si>
    <t xml:space="preserve">4.3. </t>
  </si>
  <si>
    <t>Środki do dyspozycji - źródło finansowania spłaty długu i wydatków majątkowych  (poz. 3 + poz. 4)</t>
  </si>
  <si>
    <t xml:space="preserve"> podlegające wyłączeniu (w związku z umową zawartą na realizację projektu z udziałem środków, o których mowa w art.5 ust.1 pkt 2 ufp)</t>
  </si>
  <si>
    <t>podlegające wyłączeniu (w związku z umową  zawartą na realizację projektu z udziałem środków, o których mowa w art.5 ust.1 pkt 2 ufp)</t>
  </si>
  <si>
    <t>podlegające wyłączeniu (w związku z umową zawartą na realizację projektu z udziałem środków, o których mowa w art.5 ust.1 pkt 2 ufp)</t>
  </si>
  <si>
    <t>- odsetki i dyskonto</t>
  </si>
  <si>
    <t>podlegająca wyłączeniu (w związku z umową zawartą na realizację projektu z udziałem środków, o których mowa w art.5 ust.1 pkt 2 ufp)</t>
  </si>
  <si>
    <t>Wydatki związane z funkcjonowaniem organów j.s.t.</t>
  </si>
  <si>
    <t>Pozostałe wydatki bieżące</t>
  </si>
  <si>
    <t>Nadwyżki budżetowe z lat poprzednich</t>
  </si>
  <si>
    <t>Wolne środki</t>
  </si>
  <si>
    <t xml:space="preserve">Prywatyzacja i spłaty udzielonych pożyczek </t>
  </si>
  <si>
    <t>Wydatki związane z obsługą długu</t>
  </si>
  <si>
    <t xml:space="preserve">7. </t>
  </si>
  <si>
    <t>Środki do dyspozycji na finansowanie wydatków majątkowych  (poz 5 - poz.6 - poz.7)</t>
  </si>
  <si>
    <t xml:space="preserve">9. </t>
  </si>
  <si>
    <t>Wydatki majątkowe</t>
  </si>
  <si>
    <t>9.1.</t>
  </si>
  <si>
    <t xml:space="preserve">Przedsięwzięcia, o których mowa w art. 226 ust. 4 ufp (wydatki majątkowe)                    </t>
  </si>
  <si>
    <t>9.2.</t>
  </si>
  <si>
    <t>Pozostałe wydatki majątkowe</t>
  </si>
  <si>
    <t>10.</t>
  </si>
  <si>
    <t>11.</t>
  </si>
  <si>
    <t>Przychody zwiększające dług (nowozaciągane kredyty, pożyczki, emitowane papiery)</t>
  </si>
  <si>
    <t>Wynik finansowy budżetu (poz.8 - poz.9 + poz.10)</t>
  </si>
  <si>
    <t>Kwota długu na koniec roku</t>
  </si>
  <si>
    <t>- przychody z prywatyzacji i spłat udzielonych pożyczek</t>
  </si>
  <si>
    <t>6.1.1</t>
  </si>
  <si>
    <t>6.1.2</t>
  </si>
  <si>
    <t>6.1.3.</t>
  </si>
  <si>
    <t>13.</t>
  </si>
  <si>
    <t>14.</t>
  </si>
  <si>
    <t>15.</t>
  </si>
  <si>
    <t>Wydatki ogółem</t>
  </si>
  <si>
    <t>Przychody ogółem</t>
  </si>
  <si>
    <t>Rozchody ogółem</t>
  </si>
  <si>
    <t xml:space="preserve">Kwota spłaty długu </t>
  </si>
  <si>
    <t>Kwota długu związku doliczana do długu j.s.t. (wymóg art. 244 ufp)</t>
  </si>
  <si>
    <t xml:space="preserve">Kwota spłaty długu związku doliczonego do długu </t>
  </si>
  <si>
    <t>16.</t>
  </si>
  <si>
    <t>17.</t>
  </si>
  <si>
    <t>17.1.</t>
  </si>
  <si>
    <t>17.2.</t>
  </si>
  <si>
    <t>19.</t>
  </si>
  <si>
    <t>20.</t>
  </si>
  <si>
    <t>21.</t>
  </si>
  <si>
    <t>Sposób sfinansowania spłaty długu (kwota powinna być zgodna z kwotą wykazaną w poz. 13)</t>
  </si>
  <si>
    <t>Przychody nie zwiększające długu</t>
  </si>
  <si>
    <t>Równowaga budżetowa (sprawdzenie: wykonanie D-W+P-R ≥0; prognoza  D-W+P-R=0 )</t>
  </si>
  <si>
    <t>pozostałe wieloletnie programy, projekty, zadania</t>
  </si>
  <si>
    <t xml:space="preserve">- wieloletnie gwarancje i poręczenia będące przedsięwzięciami, o których mowa w art. 226 ust. 4 ufp                             </t>
  </si>
  <si>
    <t xml:space="preserve">Przedsięwzięcia, o których mowa w art. 226 ust. 4 ufp (wydatki bieżace z wyłączeniem wieloletnich gwarancji i poręczeń)                         </t>
  </si>
  <si>
    <t>22.</t>
  </si>
  <si>
    <t>kwota kontrolna</t>
  </si>
  <si>
    <t xml:space="preserve">suma kontrolna </t>
  </si>
  <si>
    <t xml:space="preserve">18. </t>
  </si>
  <si>
    <t>Wynagrodzenia i składki od nich naliczane (bez wynagrodzenia zarządu j.s.t. i składek od nich)</t>
  </si>
  <si>
    <t>2.2.1.</t>
  </si>
  <si>
    <t>w tym: - wynagrodzenia zarządu j.s.t. i składki od nich</t>
  </si>
  <si>
    <t>Relacja, o której mowa w art. 169 ustawy z 30 czerwca 2005 r. o finansach publicznych po wyłączeniach (max 15%)</t>
  </si>
  <si>
    <t>wieloletnie umowy o partnerstwie publiczno - prywatnym</t>
  </si>
  <si>
    <t>wieloletnie programy finansowane z udziałem środków, o których mowa w art. 5 ust. 1 pkt 2 i 3 ufp</t>
  </si>
  <si>
    <t>Wskaźniki zadłużenia</t>
  </si>
  <si>
    <t>Rozchody zmniejszające dług (spłata rat kredytów i pożyczek, wykup papierów)</t>
  </si>
  <si>
    <t>Wynik budżetu po wykonaniu wydatków bieżących bez obsługi długu (poz.1 - poz.2)</t>
  </si>
  <si>
    <t>Obsługa długu (wydatki i rozchody) - poz. 6.1. + poz. 6.2.</t>
  </si>
  <si>
    <t>wieloletnie umowy niezbędne do zapewnienia ciągłości działania (tylko te umowy, dla których można określić elementy wymagane art. 226 ust. 3 ufp)</t>
  </si>
  <si>
    <t>- przychody z tytułu kredytów, pożyczek, emitowane papiery wartościowe</t>
  </si>
  <si>
    <t>w tym: obsługa długu</t>
  </si>
  <si>
    <t>- nadwyżki budżetowe (wówczas gdy skumulowany wynik budżetu powiększony o wynik roku jest nadwyżką - wartość dodatnia)</t>
  </si>
  <si>
    <t>Wynik budżetu (nadwyżka+ / deficyt-)</t>
  </si>
  <si>
    <r>
      <t xml:space="preserve">różnica pomiędzy dochodami bieżącymi i wydatkami bieżącymi bez obsługi długu (poz. 1.1. - poz. 2); począwszy od 2011 r. wymagana kwota </t>
    </r>
    <r>
      <rPr>
        <b/>
        <sz val="18"/>
        <rFont val="Czcionka tekstu podstawowego"/>
        <charset val="238"/>
      </rPr>
      <t>≥</t>
    </r>
    <r>
      <rPr>
        <b/>
        <i/>
        <sz val="18"/>
        <rFont val="Czcionka tekstu podstawowego"/>
        <charset val="238"/>
      </rPr>
      <t xml:space="preserve"> 0 </t>
    </r>
  </si>
  <si>
    <r>
      <t xml:space="preserve">środki do dyspozycji  na finansowanie wydatków związanych z obsługą długu, tj. na odsetek, dyskonta, poręczeń i gwarancji, z poz. 6.1. (poz. 1.1. - poz. 2 + poz. 4); począwszy od 2011 r. wymagana kwota </t>
    </r>
    <r>
      <rPr>
        <b/>
        <sz val="18"/>
        <rFont val="Czcionka tekstu podstawowego"/>
        <charset val="238"/>
      </rPr>
      <t>≥</t>
    </r>
    <r>
      <rPr>
        <b/>
        <i/>
        <sz val="18"/>
        <rFont val="Czcionka tekstu podstawowego"/>
        <charset val="238"/>
      </rPr>
      <t xml:space="preserve">0  </t>
    </r>
  </si>
  <si>
    <t xml:space="preserve">Dochody bieżące (poz. 1.1.) + przychody nie zwiększające długu (poz. 4) - wydatki bieżące ogółem (poz. 2 + poz. 6.1.); począwszy od 2011 r.  kwota ≥ 0 </t>
  </si>
  <si>
    <r>
      <t>Kwota obliczona zgodnie z art. 242 ust. 1 ufp (dochody bieżące - wydatki bieżące + nadwyżki z lat ubiegłych + wolne środki);</t>
    </r>
    <r>
      <rPr>
        <b/>
        <sz val="22"/>
        <rFont val="Czcionka tekstu podstawowego"/>
        <charset val="238"/>
      </rPr>
      <t xml:space="preserve"> od 2011 r. wymagana wartość  ≥ 0</t>
    </r>
  </si>
  <si>
    <t>12a</t>
  </si>
  <si>
    <t>*</t>
  </si>
  <si>
    <t>Umorzenia pożyczek z WFOŚiGW</t>
  </si>
  <si>
    <t>Pozostałe rozchody (z wyłączeniem spłat długu)</t>
  </si>
  <si>
    <t>Relacja, o której mowa w art. 170 ustawy z 30 czerwca 2005 r. o finansach publicznych po wyłączeniach (max 60%)</t>
  </si>
  <si>
    <t>% wykonania</t>
  </si>
  <si>
    <t xml:space="preserve">do informacji o kształtowaniu się </t>
  </si>
  <si>
    <t>Wieloletniej Prognozy Finansowej</t>
  </si>
  <si>
    <t>gminy miasta Chełmży na lata 2011-2025</t>
  </si>
  <si>
    <t>Załącznik Nr 1</t>
  </si>
  <si>
    <t>w tym:  przedsięwzięcia ogółem (sprawdzenie zgodności z kwotami z załącznika nr 3)</t>
  </si>
  <si>
    <t>Załącznik Nr 2</t>
  </si>
  <si>
    <t>Symbol</t>
  </si>
  <si>
    <t xml:space="preserve"> ŹRÓDŁA DOCHODÓW </t>
  </si>
  <si>
    <t>PODATKI I OPŁATY LOKALNE</t>
  </si>
  <si>
    <t>Podatek od nieruchomości (§031)</t>
  </si>
  <si>
    <t>Podatek od środków transportowych (§034)</t>
  </si>
  <si>
    <t>Podatek rolny (§032)</t>
  </si>
  <si>
    <t>Opłata targowa (§043)</t>
  </si>
  <si>
    <t>Opłata skarbowa (§041)</t>
  </si>
  <si>
    <t>Podatek od czynności cywilnoprawnych (§050)</t>
  </si>
  <si>
    <t>Podatek od spadków i darowizn (§036)</t>
  </si>
  <si>
    <t>Karta podatkowa (§035)</t>
  </si>
  <si>
    <t>A.9</t>
  </si>
  <si>
    <t>Wpływy z opłat za koncesje i licencje (§059)</t>
  </si>
  <si>
    <t>A.10</t>
  </si>
  <si>
    <t>Wpływy z opłaty produktowej (§040)</t>
  </si>
  <si>
    <t>A.11</t>
  </si>
  <si>
    <t>Opłata od posiadania psów (§037)</t>
  </si>
  <si>
    <t>A.12</t>
  </si>
  <si>
    <t>Zezwolenia na sprzedaż alkoholu (§048)</t>
  </si>
  <si>
    <t>A.13</t>
  </si>
  <si>
    <t>Rekompensaty utraconych dochodów w podatkach i opłatach lokalnych (§268)</t>
  </si>
  <si>
    <t>A.14</t>
  </si>
  <si>
    <t>Wpływy z innych lokalnych opłat pobieranych przez jednostki samorządu terytorialnego na podstawie odrębnych ustaw (§049)</t>
  </si>
  <si>
    <t>-</t>
  </si>
  <si>
    <t>B.</t>
  </si>
  <si>
    <t>UDZIAŁ W PODATKACH BUDŻETU PAŃSTWA</t>
  </si>
  <si>
    <t>B.1</t>
  </si>
  <si>
    <t>Udział w PIT (§001)</t>
  </si>
  <si>
    <t>B.2</t>
  </si>
  <si>
    <t xml:space="preserve">Udział w CIT (§002) </t>
  </si>
  <si>
    <t>C.</t>
  </si>
  <si>
    <t>DOCHODY MAJĄTKOWE</t>
  </si>
  <si>
    <t>C.1</t>
  </si>
  <si>
    <t>Sprzedaż mienia (§077, §078)</t>
  </si>
  <si>
    <t>C.2</t>
  </si>
  <si>
    <t>Wpływy z przekształcenia prawa użytkowania wieczystego w prawo własności (§076)</t>
  </si>
  <si>
    <t>D.</t>
  </si>
  <si>
    <t>POZOSTAŁE DOCHODY Z MAJĄTKU</t>
  </si>
  <si>
    <t>D.1</t>
  </si>
  <si>
    <t>Wpływ z opłaty za zarząd i wieczyste użytkowanie nieruchomości (§047)</t>
  </si>
  <si>
    <t>D.2</t>
  </si>
  <si>
    <t>Dzierżawa, najem, czynsz, leasing (§075)</t>
  </si>
  <si>
    <t>E.</t>
  </si>
  <si>
    <t>ODSETKI</t>
  </si>
  <si>
    <t>E.1</t>
  </si>
  <si>
    <t>Pozostałe odsetki od śródków na rachunkach bankowych (§092)</t>
  </si>
  <si>
    <t>E.2</t>
  </si>
  <si>
    <t>Odsetki od nieterminowych wpłat podatków i opłat lokalnych (§091)</t>
  </si>
  <si>
    <t>F.</t>
  </si>
  <si>
    <t>POZOSTAŁE DOCHODY</t>
  </si>
  <si>
    <t>F.1</t>
  </si>
  <si>
    <t>Grzywny i kary pieniężne (§057, §058)</t>
  </si>
  <si>
    <t>F.2</t>
  </si>
  <si>
    <t>Wpływy z usług (§083)</t>
  </si>
  <si>
    <t>F.3</t>
  </si>
  <si>
    <t>Rożne opłaty (§069)</t>
  </si>
  <si>
    <t>F.4</t>
  </si>
  <si>
    <t>Wpływy z dywidend (§074)</t>
  </si>
  <si>
    <t>F.5</t>
  </si>
  <si>
    <t>Wpływy z wpłat gmin i powiatów na dofinansowanie zadań bieżących (§290)</t>
  </si>
  <si>
    <t>F.6</t>
  </si>
  <si>
    <t>Inne dochody (§096, §097, §098, §236, §237 )</t>
  </si>
  <si>
    <t>G.</t>
  </si>
  <si>
    <t>SUBWENCJE Z BUDŻETU PAŃSTWA</t>
  </si>
  <si>
    <t>G.1</t>
  </si>
  <si>
    <t>Subwencja oświatowa (§292)</t>
  </si>
  <si>
    <t>G.2</t>
  </si>
  <si>
    <t>Subwencja wyrównawcza (§292)</t>
  </si>
  <si>
    <t>G.3</t>
  </si>
  <si>
    <t>Subwencja równoważąca (§292)</t>
  </si>
  <si>
    <t>G.4</t>
  </si>
  <si>
    <t>Środki na uzupełnienie dochodów gmin (§275)</t>
  </si>
  <si>
    <t>H.</t>
  </si>
  <si>
    <t>DOTACJE CELOWE</t>
  </si>
  <si>
    <t>H.1.</t>
  </si>
  <si>
    <t>Dotacje celowe na realizacje zadań własnych</t>
  </si>
  <si>
    <t>H.1.1</t>
  </si>
  <si>
    <t>Dotacje celowe na realizacje zadań własnych bieżących (§200, §203, §213, §231, §232, §233, §244, §269)</t>
  </si>
  <si>
    <t>H.1.2</t>
  </si>
  <si>
    <t>Dotacje celowe na realizacje zadań własnych inwestycyjnych (§620, §626, §630, §633, §643, §662)</t>
  </si>
  <si>
    <t>H.2.</t>
  </si>
  <si>
    <t>Dotacje celowe na realizacje zadań zleconych i powierzonych</t>
  </si>
  <si>
    <t>H.2.1</t>
  </si>
  <si>
    <t>Dotacje celowe na realizacje zadań zleconych i powierzonych bieżących (§201, §211, §202)</t>
  </si>
  <si>
    <t>H.2.2</t>
  </si>
  <si>
    <t>Dotacje celowe na realizacje zadań zleconych i powierzonych inwestycyjnych (§631, §641)</t>
  </si>
  <si>
    <t>X.</t>
  </si>
  <si>
    <t>DOCHODY BIEŻĄCE                                                                 (A. + B. + D. + E. + F. + G. + H.1.1 + H.2.1 + I.1)</t>
  </si>
  <si>
    <t>Y.</t>
  </si>
  <si>
    <t>DOCHODY MAJĄTKOWE                                                         (C. + H.1.2. + H.2.2 + I.2)</t>
  </si>
  <si>
    <t>Y.1</t>
  </si>
  <si>
    <t>DOCHODY ZE SPRZEDAŻY MAJĄTKU</t>
  </si>
  <si>
    <t>Z.</t>
  </si>
  <si>
    <t>DOCHODY OGÓŁEM: (X. + Y.)</t>
  </si>
  <si>
    <t>Dział wydatków</t>
  </si>
  <si>
    <t>ROLNICTWO I ŁOWIECTWO</t>
  </si>
  <si>
    <t>Pozostałe</t>
  </si>
  <si>
    <t>Osobowe</t>
  </si>
  <si>
    <t>Inwestycje</t>
  </si>
  <si>
    <t>TRANSPORT I ŁĄCZNOŚĆ</t>
  </si>
  <si>
    <t>TURYSTYKA</t>
  </si>
  <si>
    <t>GOSPODARKA MIESZKANIOWA</t>
  </si>
  <si>
    <t>DZIAŁALNOŚĆ USŁUGOWA</t>
  </si>
  <si>
    <t>ADMINISTRACJA PUBLICZNA</t>
  </si>
  <si>
    <t xml:space="preserve">URZĘDY NACZELNYCH ORGANÓW WŁADZY PAŃSTWOWEJ, KONTROLI I OCHRONY PRAWA ORAZ SĄDOWNICTWA </t>
  </si>
  <si>
    <t>BEZPIECZEŃSTWO PUBLICZNE I OCHRONA PRZECIWPOŻAROWA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</si>
  <si>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</si>
  <si>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</si>
  <si>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</si>
  <si>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</si>
  <si>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</si>
  <si>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</si>
  <si>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</si>
  <si>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</si>
  <si>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</si>
  <si>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</si>
  <si>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WYDATKI POZOSTAŁE</t>
  </si>
  <si>
    <t>WYDATKI OSOBOWE</t>
  </si>
  <si>
    <t>WYDATKI BIEŻĄCE</t>
  </si>
  <si>
    <t>WYDATKI INWESTYCYJNE</t>
  </si>
  <si>
    <t>WYDATKI OGÓŁEM</t>
  </si>
  <si>
    <t>Załącznik Nr 3</t>
  </si>
  <si>
    <t>INFORMACJA O PRZEBIEGU REALIZACJI PRZEDSIĘWZIĘĆ, O KTÓRYCH MOWA W ART. 226 UST. 3 USTAWY Z DNIA 27 SIERPNIA 2009 R. O FINANSACH PUBLICZNYCH</t>
  </si>
  <si>
    <t>Jednostka odpowiedzialna lub koordynująca</t>
  </si>
  <si>
    <t>Okres realizacji (programu, zadania, umowy)</t>
  </si>
  <si>
    <t>Dział klasyfi-kacji budż.</t>
  </si>
  <si>
    <t xml:space="preserve">% wyk. do prognozy po zmianach </t>
  </si>
  <si>
    <t>od</t>
  </si>
  <si>
    <t>do</t>
  </si>
  <si>
    <t>Wieloletnie programy, projekty lub zadania razem, z tego:</t>
  </si>
  <si>
    <t>x</t>
  </si>
  <si>
    <t>- wydatki bieżące</t>
  </si>
  <si>
    <t xml:space="preserve">- wydatki majątkowe </t>
  </si>
  <si>
    <t xml:space="preserve">   z tego:</t>
  </si>
  <si>
    <t>a)</t>
  </si>
  <si>
    <t>wieloletnie programy, projekty lub zadania związane z programami realizowanymi z udziałem środków, o których mowa w art.5 ust.1 pkt 2 i 3 - razem, z tego:</t>
  </si>
  <si>
    <t xml:space="preserve">  z tego:</t>
  </si>
  <si>
    <t>1)</t>
  </si>
  <si>
    <t xml:space="preserve">Regionalny Program Operacyjny Województwa Kujawsko-Pomorskiego na lata 2007-2013 Oś priorytetowa 1. Rozwój infrastruktury technicznej w ramach działania 1.1. Infrastruktura drogowa ("Budowa dróg publicznych w Chełmży: etap I - Budowa ul. Kościuszki w Chełmży  na odcinku od Lecznicy Zwierząt do granicy miasta oraz etap II - Rewitalizacja strefy śródmiejskiej Chełmży w części zlokalizowanej przy Jeziorze Chełmżyńskim od ul. Tumskiej do ul.  Toruńskiej - etap III: modernizacja ul. Tumskiej") </t>
  </si>
  <si>
    <t>Wydział Gospodarki Miejskiej</t>
  </si>
  <si>
    <t>- wydatki majątkowe</t>
  </si>
  <si>
    <t>2)</t>
  </si>
  <si>
    <t xml:space="preserve">Europejski Fundusz Rozwoju Regionalnego w ramach Osi priorytetowej 7. Wspieranie przemian w miastach i w obszarach wymagających odnowy Działania 7.1 Rewitalizacja zdegradowanych dzielnic miast Regionalnego Programu Operacyjnego Województwa Kujawsko-Pomorskiego na lata 2007-2013 ("Budowa, przebudowa i rozbudowa infrastruktury terenów przy  Jeziorze Chełmżyńskim będących w granicach administracyjnych miasta, służącej wypoczynkowi, turystyce i rekreacji - etap II. rewitalizacja  strefy śródmiejskiej")  </t>
  </si>
  <si>
    <t>3)</t>
  </si>
  <si>
    <t>Program Operacyjny Kapitał Ludzki Działanie 07.01.01 "Aktywizacja społeczno-zawodowa szansą na niezależność"</t>
  </si>
  <si>
    <t>Miejski Ośrodek Pomocy Społecznej</t>
  </si>
  <si>
    <t>4)</t>
  </si>
  <si>
    <t xml:space="preserve">Europejski Fundusz Rozwoju Regionalnego "Modernizacja Stadionu Miejskiego w Chełmży przy ul. 3-go Maja 18" </t>
  </si>
  <si>
    <t>b)</t>
  </si>
  <si>
    <t>wieloletnie programy, projekty lub zadania związane z umowami partnerstwa publiczno-prywatnego - razem, z tego:</t>
  </si>
  <si>
    <t>c)</t>
  </si>
  <si>
    <t>wieloletnie pozostałe programy, projekty lub zadania - razem, z tego:</t>
  </si>
  <si>
    <t>Poprawa bezpieczeństwa na drogach publicznych poprzez wybudowanie dróg rowerowych  trasa: Toruń-Chełmża z odgałęzieniem do m. Kamionki Małe</t>
  </si>
  <si>
    <t>d)</t>
  </si>
  <si>
    <t>wieloletnie umowy, których realizacja w roku budżetowym i w latach następnych jest niezbędna dla zapewnienia ciągłości działania j.s.t. i których płatności przypadają w okresie dłuższym niż rok - razem, z tego:</t>
  </si>
  <si>
    <t>Umowa Nr 4/U/10 z firmą BIOS s.c. A. Osiński, M. Osiński - Utrzymanie i konserwacja urządzeń melioracyjnych zlokalizowanych na terenie gminy miasto Chełmża w latach 2010-2012</t>
  </si>
  <si>
    <t>010</t>
  </si>
  <si>
    <t>Umowa Nr 22/R/10 z Zakładem Usług Komunalnych s.c. - Remonty nawierzchni bitumicznych na drogach gminnych w granicach administracyjnych miasta Chełmży w latach 2011-2012</t>
  </si>
  <si>
    <t>Umowa Nr 23/R/10 z Zakładem Gospodarki Komunalnej Sp. z o.o. - Utrzymanie dróg gminnych znajdujących się w granicach administracyjnych miasta Chełmży w latach 2011-2012</t>
  </si>
  <si>
    <t>Umowa Nr 231/U/10 - z ZGM Sp. z o.o. - Sprawowanie zarządu komunalnym zasobem budynków mieszkalnych, administrowanie mieszkaniowym zasobem gminnym oraz komunalnym zasobem lokali użytkowych wraz z terenami gminnymi, wykonywanie: napraw bieżących, prac porządkowych oraz usuwanie awarii w mieszkaniowym zasobie gminy w latach 2011-2013</t>
  </si>
  <si>
    <t>5)</t>
  </si>
  <si>
    <t>Umowa Nr 224/U/10 z Agencją Ochrony Osób i Mienia TAURUS - Strzeżenie obiektów i mienia stanowiacego własność Urzędu Miasta Chełmża</t>
  </si>
  <si>
    <t>Wydział Organiza-cyjny</t>
  </si>
  <si>
    <t>6)</t>
  </si>
  <si>
    <t>Umowa Nr 30/U/10 z firmą "ALDOM" s.c. Górski i Sokołowski - Utrzymanie i konserwacja terenów zieleni miejskiej miasta Chełmży w latach 2010-2012</t>
  </si>
  <si>
    <t>7)</t>
  </si>
  <si>
    <t>Umowa Nr 5/U/10 (oraz aneks z 15.11.2010 r.) z Zakładem Gospodarki Komunalnej Sp. z o.o. - Selektywna zbiórka odpadów (szkło, makulatura, tworzywa sztuczne i baterie) na terenie miasta Chełmży</t>
  </si>
  <si>
    <t>8)</t>
  </si>
  <si>
    <t>Umowa Nr 197/U/10 z Zakładem Gospodarki Komunalnej Sp. z o.o. - Prowadzenie i utrzymanie szaletów miejskich wraz z targowiskiem miejskim miasta Chełmży w latach 2011-2013</t>
  </si>
  <si>
    <t>9)</t>
  </si>
  <si>
    <t>Umowa Nr 205/U/10 z firmą BIOS s.c. A. Osiński, M. Osiński - Zimowe utrzymanie miasta Chełmży w trzech sezonach zimowych, tj.: 2010-2011, 2011-2012 i 2012-2013</t>
  </si>
  <si>
    <t>10)</t>
  </si>
  <si>
    <t>Umowa Nr 230/U/10 z firmą ALDOM s.c. M. Górski i B. Sokołowski - Oczyszczanie ulic, placów i chodników gminy miasto Chełmża wraz z opróżnianiem koszy ulicznych w latach 2011-2013</t>
  </si>
  <si>
    <t>e)</t>
  </si>
  <si>
    <t>wieloletnie gwarancje i poręczenia udzielane przez j.s.t. - razem - wydatki bieżące</t>
  </si>
  <si>
    <t>Załącznik Nr 4</t>
  </si>
  <si>
    <t>Nazwa pożyczki, kredytu</t>
  </si>
  <si>
    <t>Nr umowy</t>
  </si>
  <si>
    <t>Nazwa banku</t>
  </si>
  <si>
    <t>Kwoty, na które zostały podpisane umowy</t>
  </si>
  <si>
    <t>Kwota zaciągnięta</t>
  </si>
  <si>
    <t>Spłata</t>
  </si>
  <si>
    <t>% wyk.</t>
  </si>
  <si>
    <t>Ostateczny termin spłaty</t>
  </si>
  <si>
    <t>I</t>
  </si>
  <si>
    <t>Pożyczki</t>
  </si>
  <si>
    <t>WFOśiGW</t>
  </si>
  <si>
    <t>Budowa kanalizacji w ul.Toruńskiej, Sikorskiego</t>
  </si>
  <si>
    <t>PT09017/OW-kk</t>
  </si>
  <si>
    <t>30.09.2016</t>
  </si>
  <si>
    <t>Budowa kanalizacji: Jana i Polna</t>
  </si>
  <si>
    <t>PT09006/OW-kk</t>
  </si>
  <si>
    <t>31.07.2016</t>
  </si>
  <si>
    <t>Budowa kanalizacji w Bulwarze 1000-lecia</t>
  </si>
  <si>
    <t>PT09016/OW-kk</t>
  </si>
  <si>
    <t>Budowa i modernizacja kanalizacji sanitarnej i deszczowej miasta Chełmży</t>
  </si>
  <si>
    <t>PT09039/OW-kk</t>
  </si>
  <si>
    <t>30.11.2016</t>
  </si>
  <si>
    <t>Budowa zlewni ścieków z placem manewrowym dla wozów asenizacyjnych</t>
  </si>
  <si>
    <t>WFOŚiGW</t>
  </si>
  <si>
    <t>Razem pożyczki:</t>
  </si>
  <si>
    <t>II</t>
  </si>
  <si>
    <t>Kredyty</t>
  </si>
  <si>
    <t xml:space="preserve">Pokrycie wydatków inwestycyjnych </t>
  </si>
  <si>
    <t>82/05/K/I/T</t>
  </si>
  <si>
    <t>BOŚ</t>
  </si>
  <si>
    <t>10.12.2012</t>
  </si>
  <si>
    <t>Sieć wodociągowa - Osiedle Pensjonatowe</t>
  </si>
  <si>
    <t>12002566/97/2004</t>
  </si>
  <si>
    <t>BGK</t>
  </si>
  <si>
    <t>20.08.2011</t>
  </si>
  <si>
    <t xml:space="preserve">Działalność bieżąca </t>
  </si>
  <si>
    <t>1028051291</t>
  </si>
  <si>
    <t>BISE</t>
  </si>
  <si>
    <t>10.08.2013</t>
  </si>
  <si>
    <t>1028051303</t>
  </si>
  <si>
    <t>30.11.2013</t>
  </si>
  <si>
    <t xml:space="preserve">Kredyt długoterminowy </t>
  </si>
  <si>
    <t>133/50/06/00</t>
  </si>
  <si>
    <t xml:space="preserve">BS Chełmno </t>
  </si>
  <si>
    <t>10.06.2014</t>
  </si>
  <si>
    <t>09/05/09/11</t>
  </si>
  <si>
    <t>10.07.2017</t>
  </si>
  <si>
    <t>1221/10/400/04</t>
  </si>
  <si>
    <t>Bank Millennium</t>
  </si>
  <si>
    <t>10.05.2018</t>
  </si>
  <si>
    <t>Kredyt długoterminowy</t>
  </si>
  <si>
    <t>10/1883</t>
  </si>
  <si>
    <t xml:space="preserve">BGK-EBI </t>
  </si>
  <si>
    <t>10.08.2025</t>
  </si>
  <si>
    <t>FRIK kredyt preferencyjny</t>
  </si>
  <si>
    <t>11/0030</t>
  </si>
  <si>
    <t>10.12.2013</t>
  </si>
  <si>
    <t>Razem kredyty:</t>
  </si>
  <si>
    <t>Ogółem</t>
  </si>
  <si>
    <t>Załącznik Nr 5</t>
  </si>
  <si>
    <t>Tytuł spłaty</t>
  </si>
  <si>
    <t>Spłata rat kredytów i odsetek:</t>
  </si>
  <si>
    <t>1) Spłata rat:</t>
  </si>
  <si>
    <t>a) długoterminowego</t>
  </si>
  <si>
    <t>b) krótkoterminowego</t>
  </si>
  <si>
    <t>2) odsetki</t>
  </si>
  <si>
    <t>Spłata rat pożyczek i odsetek:</t>
  </si>
  <si>
    <t>1) Spłata pożyczek:</t>
  </si>
  <si>
    <t>Potencjalne kwoty spłat z tytułu udzielonych poręczeń</t>
  </si>
  <si>
    <t>Zobowiązania z tytułu dostaw towarów i usług, składek na ubezpieczenia społeczne i fundusz pracy</t>
  </si>
  <si>
    <t xml:space="preserve">Inne zobowiązania – prefinansowane </t>
  </si>
  <si>
    <t>Razem spłata, w tym:</t>
  </si>
  <si>
    <t>spłata pożyczek i kredytów</t>
  </si>
  <si>
    <t>spłata odsetek</t>
  </si>
  <si>
    <t>prognozowane dochody</t>
  </si>
  <si>
    <t>wskaźnik  spłaty zadłużenia</t>
  </si>
  <si>
    <t>za I półrocze 2012 roku</t>
  </si>
  <si>
    <t>WIELOLETNIA PROGNOZA FINANSOWA GMINY MIASTA CHEŁMŻY - WYKONANIE ZA I PÓŁROCZE 2012 ROKU</t>
  </si>
  <si>
    <t>Prognoza po zmianach na 2012 rok</t>
  </si>
  <si>
    <t>Wykonanie za I półrocze 2012 roku</t>
  </si>
  <si>
    <t>WYKONANIE KWOTY DŁUGU I JEJ SPŁAT NA I PÓŁROCZE 2012 ROKU</t>
  </si>
  <si>
    <t>WYKONANIE DOCHODÓW, WYDATKÓW, PRZYCHODÓW I ROZCHODÓW ZA I PÓŁROCZE 2012</t>
  </si>
  <si>
    <t>ZESTAWIENIE WYKONANIA DOCHODÓW ZA I PÓŁROCZE 2012 ROKU</t>
  </si>
  <si>
    <t>PROGNOZA NA 2012 PO ZMIANACH</t>
  </si>
  <si>
    <t>WYKONANIE I PÓŁROCZE 2012</t>
  </si>
  <si>
    <t>ZESTAWIENIE WYKONANIA WYDATKÓW ZA                                   I PÓŁROCZE 2012 ROKU</t>
  </si>
  <si>
    <t>Prognoza na 2012 rok po zmianach</t>
  </si>
  <si>
    <t xml:space="preserve"> Zobowiąza-nia zaciągnię-te w I półroczu 2012 roku </t>
  </si>
  <si>
    <t>Prognoza na 2012 rok wg uchwały Nr XII/83/11</t>
  </si>
  <si>
    <t>EFRR w ramach działania 6.2 Rozwój usług turystycznych i uzdrowiskowych "Budowa, przebudowa i rozbudowa infrastruktury terenów przy Jeziorze Chełmżyńskim będących w granicach administracyjnych miasta, służącej wypoczynkowi, turystyce i rekreacji: etap I - rozbudowa infrastruktury wypoczynkowej"</t>
  </si>
  <si>
    <t>Budowa, przebudowa i rozbudowa infrastruktury terenów przy Jeziorze Chełmżyńskim będących w granicach administracyjnych miasta, służącej wypoczynkowi, turystyce i rekreacji: etap III - doposażenie skate parku</t>
  </si>
  <si>
    <t>Umowa na opracowanie zmiany planu zagospodarowania przestrzennego miasta Chełmża</t>
  </si>
  <si>
    <t>Koszt wejścia do platformy "Infostrada Kujaw i Pomorza"</t>
  </si>
  <si>
    <t>Porozumienie z Polkomtel S.A. - zezwolenie na korzystanie z zasilania stacji bazowej Plus BT 44071 CHEŁMŻA będącej własnością Polkomtel S.A., położonej w miejscowości Chełmża, ul. Tumska 14 (na wieży bazyliki) na potrzeby stacji bazowej monitoringu wizyjnego miasta Chełmży</t>
  </si>
  <si>
    <t>Umowa Nr 201/D/11 z Zakładem Usług Poligraficznych s.c. - kompleksowa obsługa w zakresie przygotowania i dostawy biletów postojowych oraz abonamentów</t>
  </si>
  <si>
    <t>Objęcie udziałów w spółce Szpital Powiatowy w Chełmży</t>
  </si>
  <si>
    <t>Wydział Spraw Społecznych i Obywatelskich</t>
  </si>
  <si>
    <t>Wykonanie sygnalizacji radiowej pracy pomp przepompowni ścieków zlokalizowanych na terenie miasta Chełmży</t>
  </si>
  <si>
    <t>Prowadzenie i utrzymanie fontanny miejskiej zlokalizowanej w Parku Wilsona</t>
  </si>
  <si>
    <t>11)</t>
  </si>
  <si>
    <t>12)</t>
  </si>
  <si>
    <t>13)</t>
  </si>
  <si>
    <t>14)</t>
  </si>
  <si>
    <t>15)</t>
  </si>
  <si>
    <t>16)</t>
  </si>
  <si>
    <t>17)</t>
  </si>
  <si>
    <t>Umowa Nr 193/U/11 z Zakładem Gospodarki Komunalnej Sp. z o.o. - prowadzenie i utrzymanie cmentarza komunalnego dla Miasta i Gminy Chełmża w 2012 r.</t>
  </si>
  <si>
    <t>Umowa Nr 128/U/10 z InterRisk Towarzystwem Ubezpieczeń S.A. Vienna Insurance Group - Ubezpieczenie majątku i odpowiedzialności cywilnej Gminy Chełmża wraz z jednostkami organizacyjnymi i instytucjami kultury</t>
  </si>
  <si>
    <t>Umowa Nr 196/U/11 z Kancelarią Rachunkowo-Audytorską Tomasz Niedźwiedź - usługowe prowadzenie audytu wewnętrznego w Urzędzie Miasta Chełmży oraz jednostkach organizacyjnych gminy miasta Chełmży w okresie od 01.01.2012 r. do 31.12.2014 r.</t>
  </si>
  <si>
    <t>Burmistrz Miasta</t>
  </si>
  <si>
    <t>Umowa Nr 177/U/11 na dostawę choinek oraz montaż i demontaż girland świetlnych na Rynku</t>
  </si>
  <si>
    <t>Umowa zlecenie nr 175/U/11 na zamontowanie i zdemontowanie iluminacji nad ulicami</t>
  </si>
  <si>
    <t>Umowa kompleksowa na konserwację oświetlenia ulicznego oraz dostawę energii elektrycznej dla potrzeb w/w oświetlenia na lata 2013-2014</t>
  </si>
  <si>
    <t>Dostawa energii elektrycznej w okresie od dnia 01.05.2012 r. do dnia 30.04.2013 r. w ramach grupy zakupowej skupionej w gminie Łubianka</t>
  </si>
  <si>
    <t>Wykonanie spłaty zaciągniętych kredytów i pożyczek za I półrocze 2012 r.</t>
  </si>
  <si>
    <t>Prognoza 2012 po zmianach</t>
  </si>
  <si>
    <t>Kwota zaciągnięta w I półroczu 2012 roku</t>
  </si>
  <si>
    <t>Pozostało do spłaty do końca 2012 roku</t>
  </si>
  <si>
    <t>Zadłużenie na 30.06.2012</t>
  </si>
  <si>
    <t>Zadłużenie na 31.12.2012</t>
  </si>
  <si>
    <t>34/13/11/11</t>
  </si>
  <si>
    <t>PT11023/OW-in</t>
  </si>
  <si>
    <t>Kredyt</t>
  </si>
  <si>
    <t xml:space="preserve">Kredyt </t>
  </si>
  <si>
    <t>30.09.2018</t>
  </si>
  <si>
    <t>10.06.2019</t>
  </si>
  <si>
    <t>Wykonanie spłaty zobowiązań za I półrocze 2012 roku</t>
  </si>
  <si>
    <t>Prognoza na 2012 r. po zmianach</t>
  </si>
  <si>
    <t>Pożyczka płatnicza</t>
  </si>
  <si>
    <t>PT10001/OW-kk</t>
  </si>
  <si>
    <t>Kredyt w rachunku bieżącym</t>
  </si>
  <si>
    <t>RAZEM:</t>
  </si>
  <si>
    <t>**</t>
  </si>
  <si>
    <r>
      <t xml:space="preserve">* Na dzień 30.06.2012 r. zaciągnięto kredyt w rachunku bieżącym w Banku Spółdzielczym w Chełmnie w kwocie </t>
    </r>
    <r>
      <rPr>
        <b/>
        <sz val="10"/>
        <rFont val="Arial CE"/>
        <charset val="238"/>
      </rPr>
      <t>1.045.405,75</t>
    </r>
    <r>
      <rPr>
        <sz val="10"/>
        <rFont val="Arial CE"/>
        <charset val="238"/>
      </rPr>
      <t>, zgodnie z podpisaną umową i zarządzeniem Nr 146/FK/11 Burmistrza Miasta Chełmży z dnia 29 grudnia 2011 r. w sprawie zaciągnięcia kredytu krótkoterminowego w 2012 roku na pokrycie w ciągu roku przejściowego deficytu budżetu miasta, na kwotę 3.500.000,00 zł.</t>
    </r>
  </si>
  <si>
    <t>30.09.2012</t>
  </si>
  <si>
    <t>Odsetki zapłacone w I pół. 2012 r.</t>
  </si>
  <si>
    <t>Program Operacyjny Infrastruktura i Środowisko w ramach działania 1.1. Gospodarka wodno-ściekowa w aglomeracjach powyżej 15 tys. RLM Priorytet I - Gospodarka wodno-ściekowa Programu Operacyjnego Infrastruktura i Środowisko 2007-2013 ("Budowa i modernizacja kanalizacji sanitarnej i deszczowej miasta Chełmży")</t>
  </si>
  <si>
    <t>SUMA PRZYCHODÓW:</t>
  </si>
  <si>
    <t>Kwota z innych źródeł na pokrycie deficytu - wolne środki</t>
  </si>
  <si>
    <t>** Kwota 76.903,96 zł to kwota z tytułu wolnych środków</t>
  </si>
</sst>
</file>

<file path=xl/styles.xml><?xml version="1.0" encoding="utf-8"?>
<styleSheet xmlns="http://schemas.openxmlformats.org/spreadsheetml/2006/main">
  <numFmts count="3">
    <numFmt numFmtId="164" formatCode="_([$€]* #,##0.00_);_([$€]* \(#,##0.00\);_([$€]* &quot;-&quot;??_);_(@_)"/>
    <numFmt numFmtId="165" formatCode="0.0%"/>
    <numFmt numFmtId="166" formatCode="0##"/>
  </numFmts>
  <fonts count="109">
    <font>
      <sz val="11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4"/>
      <color indexed="8"/>
      <name val="Czcionka tekstu podstawowego"/>
      <charset val="238"/>
    </font>
    <font>
      <sz val="10"/>
      <name val="Czcionka tekstu podstawowego"/>
      <charset val="238"/>
    </font>
    <font>
      <b/>
      <sz val="14"/>
      <name val="Czcionka tekstu podstawowego"/>
      <charset val="238"/>
    </font>
    <font>
      <sz val="14"/>
      <color indexed="8"/>
      <name val="Czcionka tekstu podstawowego"/>
      <family val="2"/>
      <charset val="238"/>
    </font>
    <font>
      <sz val="14"/>
      <color indexed="8"/>
      <name val="Czcionka tekstu podstawowego"/>
      <charset val="238"/>
    </font>
    <font>
      <b/>
      <sz val="16"/>
      <color indexed="8"/>
      <name val="Czcionka tekstu podstawowego"/>
      <charset val="238"/>
    </font>
    <font>
      <b/>
      <sz val="15"/>
      <color indexed="8"/>
      <name val="Czcionka tekstu podstawowego"/>
      <charset val="238"/>
    </font>
    <font>
      <i/>
      <sz val="14"/>
      <color indexed="8"/>
      <name val="Czcionka tekstu podstawowego"/>
      <family val="2"/>
      <charset val="238"/>
    </font>
    <font>
      <b/>
      <i/>
      <sz val="14"/>
      <color indexed="8"/>
      <name val="Czcionka tekstu podstawowego"/>
      <charset val="238"/>
    </font>
    <font>
      <b/>
      <sz val="13"/>
      <color indexed="10"/>
      <name val="Czcionka tekstu podstawowego"/>
      <family val="2"/>
      <charset val="238"/>
    </font>
    <font>
      <b/>
      <sz val="13"/>
      <color indexed="10"/>
      <name val="Czcionka tekstu podstawowego"/>
      <charset val="238"/>
    </font>
    <font>
      <b/>
      <sz val="13"/>
      <color indexed="8"/>
      <name val="Czcionka tekstu podstawowego"/>
      <family val="2"/>
      <charset val="238"/>
    </font>
    <font>
      <b/>
      <sz val="22"/>
      <color indexed="8"/>
      <name val="Czcionka tekstu podstawowego"/>
      <charset val="238"/>
    </font>
    <font>
      <b/>
      <sz val="28"/>
      <color indexed="8"/>
      <name val="Czcionka tekstu podstawowego"/>
      <charset val="238"/>
    </font>
    <font>
      <sz val="28"/>
      <color indexed="8"/>
      <name val="Czcionka tekstu podstawowego"/>
      <charset val="238"/>
    </font>
    <font>
      <sz val="16"/>
      <color indexed="8"/>
      <name val="Czcionka tekstu podstawowego"/>
      <charset val="238"/>
    </font>
    <font>
      <b/>
      <i/>
      <sz val="16"/>
      <name val="Czcionka tekstu podstawowego"/>
      <charset val="238"/>
    </font>
    <font>
      <b/>
      <sz val="16"/>
      <color indexed="10"/>
      <name val="Czcionka tekstu podstawowego"/>
      <charset val="238"/>
    </font>
    <font>
      <b/>
      <sz val="22"/>
      <name val="Czcionka tekstu podstawowego"/>
      <charset val="238"/>
    </font>
    <font>
      <b/>
      <sz val="18"/>
      <name val="Czcionka tekstu podstawowego"/>
      <charset val="238"/>
    </font>
    <font>
      <b/>
      <sz val="24"/>
      <color indexed="8"/>
      <name val="Czcionka tekstu podstawowego"/>
      <charset val="238"/>
    </font>
    <font>
      <sz val="18"/>
      <color theme="1"/>
      <name val="Czcionka tekstu podstawowego"/>
      <charset val="238"/>
    </font>
    <font>
      <b/>
      <sz val="18"/>
      <color indexed="8"/>
      <name val="Czcionka tekstu podstawowego"/>
      <charset val="238"/>
    </font>
    <font>
      <sz val="18"/>
      <name val="Czcionka tekstu podstawowego"/>
      <charset val="238"/>
    </font>
    <font>
      <b/>
      <i/>
      <sz val="18"/>
      <name val="Czcionka tekstu podstawowego"/>
      <charset val="238"/>
    </font>
    <font>
      <sz val="18"/>
      <color indexed="8"/>
      <name val="Czcionka tekstu podstawowego"/>
      <charset val="238"/>
    </font>
    <font>
      <i/>
      <sz val="24"/>
      <color indexed="8"/>
      <name val="Czcionka tekstu podstawowego"/>
      <charset val="238"/>
    </font>
    <font>
      <i/>
      <sz val="18"/>
      <name val="Czcionka tekstu podstawowego"/>
      <charset val="238"/>
    </font>
    <font>
      <b/>
      <i/>
      <sz val="22"/>
      <name val="Czcionka tekstu podstawowego"/>
      <charset val="238"/>
    </font>
    <font>
      <b/>
      <i/>
      <sz val="14"/>
      <color indexed="56"/>
      <name val="Czcionka tekstu podstawowego"/>
      <charset val="238"/>
    </font>
    <font>
      <b/>
      <sz val="48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20"/>
      <name val="Times New Roman"/>
      <family val="1"/>
      <charset val="238"/>
    </font>
    <font>
      <b/>
      <sz val="2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zcionka tekstu podstawowego"/>
      <charset val="238"/>
    </font>
    <font>
      <i/>
      <sz val="18"/>
      <name val="Times New Roman"/>
      <family val="1"/>
      <charset val="238"/>
    </font>
    <font>
      <sz val="10"/>
      <color theme="1"/>
      <name val="Czcionka tekstu podstawowego"/>
      <charset val="238"/>
    </font>
    <font>
      <b/>
      <sz val="3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name val="Czcionka tekstu podstawowego"/>
      <charset val="238"/>
    </font>
    <font>
      <b/>
      <sz val="24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6"/>
      <color theme="1"/>
      <name val="Czcionka tekstu podstawowego"/>
      <charset val="238"/>
    </font>
    <font>
      <sz val="24"/>
      <color theme="1"/>
      <name val="Czcionka tekstu podstawowego"/>
      <charset val="238"/>
    </font>
    <font>
      <b/>
      <sz val="24"/>
      <name val="Calibri"/>
      <family val="2"/>
      <charset val="238"/>
      <scheme val="minor"/>
    </font>
    <font>
      <sz val="24"/>
      <name val="Czcionka tekstu podstawowego"/>
      <charset val="238"/>
    </font>
    <font>
      <b/>
      <sz val="12"/>
      <color theme="1"/>
      <name val="Czcionka tekstu podstawowego"/>
      <family val="2"/>
      <charset val="238"/>
    </font>
    <font>
      <sz val="14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22"/>
      <name val="Czcionka tekstu podstawowego"/>
      <charset val="238"/>
    </font>
    <font>
      <b/>
      <sz val="2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Czcionka tekstu podstawowego"/>
      <charset val="238"/>
    </font>
    <font>
      <b/>
      <sz val="22"/>
      <color theme="1"/>
      <name val="Calibri"/>
      <family val="2"/>
      <charset val="238"/>
      <scheme val="minor"/>
    </font>
    <font>
      <b/>
      <sz val="16"/>
      <name val="Czcionka tekstu podstawowego"/>
      <charset val="238"/>
    </font>
    <font>
      <sz val="16"/>
      <name val="Czcionka tekstu podstawowego"/>
      <charset val="238"/>
    </font>
    <font>
      <sz val="8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36"/>
      <color theme="1"/>
      <name val="Czcionka tekstu podstawowego"/>
      <charset val="238"/>
    </font>
    <font>
      <b/>
      <sz val="48"/>
      <color theme="1"/>
      <name val="Czcionka tekstu podstawowego"/>
      <charset val="238"/>
    </font>
    <font>
      <b/>
      <sz val="28"/>
      <name val="Czcionka tekstu podstawowego"/>
      <charset val="238"/>
    </font>
    <font>
      <b/>
      <sz val="28"/>
      <color theme="1"/>
      <name val="Czcionka tekstu podstawowego"/>
      <charset val="238"/>
    </font>
    <font>
      <sz val="20"/>
      <color theme="1"/>
      <name val="Czcionka tekstu podstawowego"/>
      <family val="2"/>
      <charset val="238"/>
    </font>
    <font>
      <sz val="28"/>
      <color theme="1"/>
      <name val="Czcionka tekstu podstawowego"/>
      <charset val="238"/>
    </font>
    <font>
      <sz val="28"/>
      <color theme="1"/>
      <name val="Calibri"/>
      <family val="2"/>
      <charset val="238"/>
      <scheme val="minor"/>
    </font>
    <font>
      <sz val="28"/>
      <color theme="1"/>
      <name val="Czcionka tekstu podstawowego"/>
      <family val="2"/>
      <charset val="238"/>
    </font>
    <font>
      <sz val="11"/>
      <name val="Czcionka tekstu podstawowego"/>
      <charset val="238"/>
    </font>
    <font>
      <i/>
      <sz val="16"/>
      <name val="Times New Roman"/>
      <family val="1"/>
      <charset val="238"/>
    </font>
    <font>
      <b/>
      <sz val="26"/>
      <name val="Czcionka tekstu podstawowego"/>
      <charset val="238"/>
    </font>
    <font>
      <sz val="14"/>
      <name val="Czcionka tekstu podstawowego"/>
      <charset val="238"/>
    </font>
    <font>
      <sz val="15"/>
      <name val="Czcionka tekstu podstawowego"/>
      <charset val="238"/>
    </font>
    <font>
      <sz val="14"/>
      <color theme="1"/>
      <name val="Czcionka tekstu podstawowego"/>
      <charset val="238"/>
    </font>
    <font>
      <sz val="9"/>
      <color indexed="8"/>
      <name val="Czcionka tekstu podstawowego"/>
      <family val="2"/>
      <charset val="238"/>
    </font>
    <font>
      <b/>
      <sz val="10"/>
      <name val="Czcionka tekstu podstawowego"/>
      <charset val="238"/>
    </font>
    <font>
      <b/>
      <sz val="15"/>
      <name val="Czcionka tekstu podstawowego"/>
      <charset val="238"/>
    </font>
    <font>
      <b/>
      <sz val="11"/>
      <color indexed="8"/>
      <name val="Czcionka tekstu podstawowego"/>
      <charset val="238"/>
    </font>
    <font>
      <b/>
      <sz val="13"/>
      <name val="Czcionka tekstu podstawowego"/>
      <charset val="238"/>
    </font>
    <font>
      <b/>
      <sz val="1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i/>
      <sz val="11"/>
      <name val="Times New Roman"/>
      <family val="1"/>
      <charset val="238"/>
    </font>
    <font>
      <b/>
      <sz val="14"/>
      <name val="Arial CE"/>
      <family val="2"/>
      <charset val="238"/>
    </font>
    <font>
      <b/>
      <sz val="7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Times New Roman"/>
      <family val="1"/>
      <charset val="238"/>
    </font>
    <font>
      <b/>
      <sz val="14"/>
      <name val="Bookman Old Style"/>
      <family val="1"/>
      <charset val="238"/>
    </font>
    <font>
      <b/>
      <sz val="5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Czcionka tekstu podstawowego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33" fillId="0" borderId="0" applyFont="0" applyFill="0" applyBorder="0" applyAlignment="0" applyProtection="0"/>
    <xf numFmtId="0" fontId="83" fillId="0" borderId="0"/>
    <xf numFmtId="0" fontId="92" fillId="0" borderId="0"/>
  </cellStyleXfs>
  <cellXfs count="575">
    <xf numFmtId="0" fontId="0" fillId="0" borderId="0" xfId="0"/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7" fillId="2" borderId="0" xfId="0" applyFont="1" applyFill="1" applyAlignment="1" applyProtection="1">
      <alignment vertical="center" wrapText="1"/>
    </xf>
    <xf numFmtId="0" fontId="8" fillId="2" borderId="0" xfId="0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4" fontId="21" fillId="2" borderId="1" xfId="0" applyNumberFormat="1" applyFont="1" applyFill="1" applyBorder="1" applyAlignment="1" applyProtection="1">
      <alignment horizontal="center" vertical="center" wrapText="1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 wrapText="1"/>
      <protection locked="0"/>
    </xf>
    <xf numFmtId="4" fontId="21" fillId="0" borderId="1" xfId="0" applyNumberFormat="1" applyFont="1" applyBorder="1" applyAlignment="1" applyProtection="1">
      <alignment horizontal="center" vertical="center" wrapText="1"/>
    </xf>
    <xf numFmtId="4" fontId="26" fillId="0" borderId="1" xfId="0" applyNumberFormat="1" applyFont="1" applyBorder="1" applyAlignment="1" applyProtection="1">
      <alignment horizontal="right" vertical="center" wrapText="1"/>
    </xf>
    <xf numFmtId="4" fontId="25" fillId="0" borderId="1" xfId="0" applyNumberFormat="1" applyFont="1" applyBorder="1" applyAlignment="1" applyProtection="1">
      <alignment horizontal="center" vertical="center" wrapText="1"/>
    </xf>
    <xf numFmtId="4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5" fillId="0" borderId="1" xfId="0" applyNumberFormat="1" applyFont="1" applyBorder="1" applyAlignment="1" applyProtection="1">
      <alignment horizontal="center" vertical="center" wrapText="1"/>
    </xf>
    <xf numFmtId="10" fontId="21" fillId="0" borderId="1" xfId="0" applyNumberFormat="1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</xf>
    <xf numFmtId="4" fontId="3" fillId="0" borderId="0" xfId="0" applyNumberFormat="1" applyFont="1" applyAlignment="1" applyProtection="1">
      <alignment vertical="center" wrapText="1"/>
    </xf>
    <xf numFmtId="0" fontId="20" fillId="2" borderId="1" xfId="0" applyFont="1" applyFill="1" applyBorder="1" applyAlignment="1" applyProtection="1">
      <alignment vertical="center" wrapText="1"/>
    </xf>
    <xf numFmtId="0" fontId="21" fillId="0" borderId="1" xfId="0" applyFont="1" applyBorder="1" applyAlignment="1" applyProtection="1">
      <alignment vertical="center" wrapText="1"/>
    </xf>
    <xf numFmtId="0" fontId="25" fillId="0" borderId="1" xfId="0" applyFont="1" applyBorder="1" applyAlignment="1" applyProtection="1">
      <alignment vertical="center" wrapText="1"/>
    </xf>
    <xf numFmtId="0" fontId="29" fillId="0" borderId="1" xfId="0" applyFont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 wrapText="1"/>
    </xf>
    <xf numFmtId="0" fontId="25" fillId="0" borderId="1" xfId="0" quotePrefix="1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10" fontId="3" fillId="0" borderId="0" xfId="0" applyNumberFormat="1" applyFont="1" applyAlignment="1" applyProtection="1">
      <alignment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 wrapText="1"/>
    </xf>
    <xf numFmtId="10" fontId="3" fillId="0" borderId="0" xfId="0" applyNumberFormat="1" applyFont="1" applyAlignment="1" applyProtection="1">
      <alignment horizontal="center" vertical="center" wrapText="1"/>
    </xf>
    <xf numFmtId="0" fontId="31" fillId="0" borderId="0" xfId="0" applyFont="1" applyAlignment="1" applyProtection="1">
      <alignment vertical="center" wrapText="1"/>
    </xf>
    <xf numFmtId="0" fontId="32" fillId="0" borderId="1" xfId="0" applyFont="1" applyBorder="1" applyAlignment="1" applyProtection="1">
      <alignment horizontal="center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10" fontId="21" fillId="2" borderId="1" xfId="1" applyNumberFormat="1" applyFont="1" applyFill="1" applyBorder="1" applyAlignment="1" applyProtection="1">
      <alignment horizontal="center" vertical="center" wrapText="1"/>
    </xf>
    <xf numFmtId="10" fontId="21" fillId="0" borderId="1" xfId="1" applyNumberFormat="1" applyFont="1" applyBorder="1" applyAlignment="1" applyProtection="1">
      <alignment horizontal="center" vertical="center" wrapText="1"/>
    </xf>
    <xf numFmtId="10" fontId="21" fillId="0" borderId="1" xfId="1" applyNumberFormat="1" applyFont="1" applyBorder="1" applyAlignment="1" applyProtection="1">
      <alignment horizontal="center" vertical="center" wrapText="1"/>
      <protection locked="0"/>
    </xf>
    <xf numFmtId="0" fontId="26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textRotation="90" wrapText="1"/>
    </xf>
    <xf numFmtId="4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21" fillId="3" borderId="1" xfId="1" applyNumberFormat="1" applyFont="1" applyFill="1" applyBorder="1" applyAlignment="1" applyProtection="1">
      <alignment horizontal="center" vertical="center" wrapText="1"/>
    </xf>
    <xf numFmtId="0" fontId="26" fillId="3" borderId="3" xfId="0" applyFont="1" applyFill="1" applyBorder="1" applyAlignment="1" applyProtection="1">
      <alignment horizontal="left" vertical="center" wrapText="1"/>
    </xf>
    <xf numFmtId="4" fontId="21" fillId="3" borderId="1" xfId="0" applyNumberFormat="1" applyFont="1" applyFill="1" applyBorder="1" applyAlignment="1" applyProtection="1">
      <alignment horizontal="center" vertical="center" wrapText="1"/>
    </xf>
    <xf numFmtId="0" fontId="30" fillId="3" borderId="3" xfId="0" applyFont="1" applyFill="1" applyBorder="1" applyAlignment="1" applyProtection="1">
      <alignment horizontal="left" vertical="center" wrapText="1"/>
    </xf>
    <xf numFmtId="0" fontId="37" fillId="0" borderId="0" xfId="0" applyFont="1" applyFill="1" applyAlignment="1">
      <alignment horizontal="left" vertical="center"/>
    </xf>
    <xf numFmtId="0" fontId="38" fillId="0" borderId="0" xfId="0" applyFont="1"/>
    <xf numFmtId="3" fontId="3" fillId="0" borderId="0" xfId="0" applyNumberFormat="1" applyFont="1"/>
    <xf numFmtId="0" fontId="39" fillId="0" borderId="0" xfId="0" applyFont="1" applyAlignment="1"/>
    <xf numFmtId="0" fontId="39" fillId="0" borderId="0" xfId="0" applyFont="1" applyAlignment="1">
      <alignment horizontal="center"/>
    </xf>
    <xf numFmtId="3" fontId="40" fillId="0" borderId="0" xfId="0" applyNumberFormat="1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9" fontId="47" fillId="0" borderId="0" xfId="0" applyNumberFormat="1" applyFont="1"/>
    <xf numFmtId="164" fontId="48" fillId="0" borderId="21" xfId="0" applyNumberFormat="1" applyFont="1" applyFill="1" applyBorder="1" applyAlignment="1">
      <alignment horizontal="left" vertical="center"/>
    </xf>
    <xf numFmtId="4" fontId="43" fillId="0" borderId="25" xfId="0" applyNumberFormat="1" applyFont="1" applyBorder="1" applyAlignment="1">
      <alignment vertical="center"/>
    </xf>
    <xf numFmtId="10" fontId="44" fillId="0" borderId="12" xfId="1" applyNumberFormat="1" applyFont="1" applyBorder="1" applyAlignment="1">
      <alignment vertical="center"/>
    </xf>
    <xf numFmtId="0" fontId="50" fillId="0" borderId="0" xfId="0" applyFont="1"/>
    <xf numFmtId="164" fontId="51" fillId="0" borderId="26" xfId="0" applyNumberFormat="1" applyFont="1" applyFill="1" applyBorder="1" applyAlignment="1">
      <alignment horizontal="left" vertical="center"/>
    </xf>
    <xf numFmtId="4" fontId="49" fillId="0" borderId="1" xfId="0" applyNumberFormat="1" applyFont="1" applyBorder="1" applyAlignment="1">
      <alignment vertical="center"/>
    </xf>
    <xf numFmtId="4" fontId="47" fillId="0" borderId="1" xfId="0" applyNumberFormat="1" applyFont="1" applyBorder="1" applyAlignment="1">
      <alignment vertical="center"/>
    </xf>
    <xf numFmtId="10" fontId="47" fillId="0" borderId="1" xfId="1" applyNumberFormat="1" applyFont="1" applyBorder="1" applyAlignment="1">
      <alignment vertical="center"/>
    </xf>
    <xf numFmtId="0" fontId="52" fillId="0" borderId="0" xfId="0" applyFont="1"/>
    <xf numFmtId="164" fontId="51" fillId="0" borderId="27" xfId="0" applyNumberFormat="1" applyFont="1" applyFill="1" applyBorder="1" applyAlignment="1">
      <alignment horizontal="left" vertical="center"/>
    </xf>
    <xf numFmtId="4" fontId="49" fillId="0" borderId="6" xfId="0" applyNumberFormat="1" applyFont="1" applyBorder="1" applyAlignment="1">
      <alignment vertical="center"/>
    </xf>
    <xf numFmtId="4" fontId="47" fillId="0" borderId="6" xfId="0" applyNumberFormat="1" applyFont="1" applyBorder="1" applyAlignment="1">
      <alignment vertical="center"/>
    </xf>
    <xf numFmtId="10" fontId="47" fillId="0" borderId="6" xfId="1" applyNumberFormat="1" applyFont="1" applyBorder="1" applyAlignment="1">
      <alignment vertical="center"/>
    </xf>
    <xf numFmtId="164" fontId="51" fillId="0" borderId="31" xfId="0" applyNumberFormat="1" applyFont="1" applyFill="1" applyBorder="1" applyAlignment="1">
      <alignment horizontal="left" vertical="center"/>
    </xf>
    <xf numFmtId="4" fontId="49" fillId="0" borderId="31" xfId="0" applyNumberFormat="1" applyFont="1" applyBorder="1" applyAlignment="1">
      <alignment vertical="center"/>
    </xf>
    <xf numFmtId="4" fontId="47" fillId="0" borderId="31" xfId="0" applyNumberFormat="1" applyFont="1" applyBorder="1" applyAlignment="1">
      <alignment vertical="center"/>
    </xf>
    <xf numFmtId="10" fontId="47" fillId="0" borderId="35" xfId="1" applyNumberFormat="1" applyFont="1" applyBorder="1" applyAlignment="1">
      <alignment horizontal="center" vertical="center"/>
    </xf>
    <xf numFmtId="0" fontId="53" fillId="0" borderId="18" xfId="0" applyFont="1" applyFill="1" applyBorder="1" applyAlignment="1">
      <alignment horizontal="left" vertical="center"/>
    </xf>
    <xf numFmtId="0" fontId="54" fillId="0" borderId="0" xfId="0" applyFont="1" applyBorder="1"/>
    <xf numFmtId="4" fontId="49" fillId="0" borderId="0" xfId="0" applyNumberFormat="1" applyFont="1" applyBorder="1"/>
    <xf numFmtId="4" fontId="47" fillId="0" borderId="0" xfId="0" applyNumberFormat="1" applyFont="1" applyBorder="1"/>
    <xf numFmtId="10" fontId="44" fillId="0" borderId="0" xfId="1" applyNumberFormat="1" applyFont="1" applyBorder="1" applyAlignment="1">
      <alignment vertical="center"/>
    </xf>
    <xf numFmtId="0" fontId="52" fillId="0" borderId="0" xfId="0" applyFont="1" applyBorder="1"/>
    <xf numFmtId="0" fontId="55" fillId="0" borderId="21" xfId="0" applyFont="1" applyFill="1" applyBorder="1" applyAlignment="1">
      <alignment horizontal="left" vertical="center"/>
    </xf>
    <xf numFmtId="4" fontId="44" fillId="0" borderId="25" xfId="0" applyNumberFormat="1" applyFont="1" applyBorder="1" applyAlignment="1">
      <alignment vertical="center"/>
    </xf>
    <xf numFmtId="10" fontId="44" fillId="0" borderId="25" xfId="1" applyNumberFormat="1" applyFont="1" applyBorder="1" applyAlignment="1">
      <alignment vertical="center"/>
    </xf>
    <xf numFmtId="0" fontId="56" fillId="0" borderId="26" xfId="0" applyFont="1" applyFill="1" applyBorder="1" applyAlignment="1">
      <alignment horizontal="left" vertical="center"/>
    </xf>
    <xf numFmtId="0" fontId="56" fillId="0" borderId="36" xfId="0" applyFont="1" applyFill="1" applyBorder="1" applyAlignment="1">
      <alignment horizontal="left" vertical="center"/>
    </xf>
    <xf numFmtId="10" fontId="47" fillId="0" borderId="31" xfId="1" applyNumberFormat="1" applyFont="1" applyBorder="1" applyAlignment="1">
      <alignment vertical="center"/>
    </xf>
    <xf numFmtId="0" fontId="53" fillId="0" borderId="37" xfId="0" applyFont="1" applyFill="1" applyBorder="1" applyAlignment="1">
      <alignment horizontal="left" vertical="center"/>
    </xf>
    <xf numFmtId="10" fontId="43" fillId="0" borderId="12" xfId="1" applyNumberFormat="1" applyFont="1" applyBorder="1" applyAlignment="1">
      <alignment vertical="center"/>
    </xf>
    <xf numFmtId="10" fontId="49" fillId="0" borderId="1" xfId="1" applyNumberFormat="1" applyFont="1" applyBorder="1" applyAlignment="1">
      <alignment vertical="center"/>
    </xf>
    <xf numFmtId="4" fontId="49" fillId="0" borderId="20" xfId="0" applyNumberFormat="1" applyFont="1" applyBorder="1" applyAlignment="1">
      <alignment vertical="center"/>
    </xf>
    <xf numFmtId="10" fontId="49" fillId="0" borderId="31" xfId="1" applyNumberFormat="1" applyFont="1" applyBorder="1" applyAlignment="1">
      <alignment vertical="center"/>
    </xf>
    <xf numFmtId="10" fontId="47" fillId="0" borderId="23" xfId="1" applyNumberFormat="1" applyFont="1" applyBorder="1" applyAlignment="1">
      <alignment vertical="center"/>
    </xf>
    <xf numFmtId="0" fontId="49" fillId="0" borderId="0" xfId="0" applyFont="1" applyBorder="1"/>
    <xf numFmtId="4" fontId="49" fillId="0" borderId="31" xfId="0" applyNumberFormat="1" applyFont="1" applyBorder="1" applyAlignment="1">
      <alignment horizontal="right" vertical="center"/>
    </xf>
    <xf numFmtId="4" fontId="47" fillId="0" borderId="31" xfId="0" applyNumberFormat="1" applyFont="1" applyBorder="1" applyAlignment="1">
      <alignment horizontal="right" vertical="center"/>
    </xf>
    <xf numFmtId="10" fontId="47" fillId="0" borderId="31" xfId="1" applyNumberFormat="1" applyFont="1" applyBorder="1" applyAlignment="1">
      <alignment horizontal="right" vertical="center"/>
    </xf>
    <xf numFmtId="0" fontId="52" fillId="0" borderId="0" xfId="0" applyFont="1" applyAlignment="1">
      <alignment horizontal="right" vertical="center"/>
    </xf>
    <xf numFmtId="0" fontId="56" fillId="0" borderId="27" xfId="0" applyFont="1" applyFill="1" applyBorder="1" applyAlignment="1">
      <alignment horizontal="left" vertical="center"/>
    </xf>
    <xf numFmtId="10" fontId="47" fillId="0" borderId="1" xfId="1" applyNumberFormat="1" applyFont="1" applyBorder="1" applyAlignment="1">
      <alignment horizontal="center" vertical="center"/>
    </xf>
    <xf numFmtId="10" fontId="47" fillId="0" borderId="31" xfId="1" applyNumberFormat="1" applyFont="1" applyBorder="1" applyAlignment="1">
      <alignment horizontal="center" vertical="center"/>
    </xf>
    <xf numFmtId="10" fontId="47" fillId="0" borderId="38" xfId="1" applyNumberFormat="1" applyFont="1" applyBorder="1" applyAlignment="1">
      <alignment vertical="center"/>
    </xf>
    <xf numFmtId="0" fontId="57" fillId="0" borderId="0" xfId="0" applyFont="1" applyBorder="1"/>
    <xf numFmtId="0" fontId="58" fillId="0" borderId="39" xfId="0" applyFont="1" applyFill="1" applyBorder="1" applyAlignment="1">
      <alignment horizontal="left" vertical="center"/>
    </xf>
    <xf numFmtId="4" fontId="43" fillId="0" borderId="41" xfId="0" applyNumberFormat="1" applyFont="1" applyBorder="1" applyAlignment="1">
      <alignment vertical="center"/>
    </xf>
    <xf numFmtId="10" fontId="43" fillId="0" borderId="41" xfId="0" applyNumberFormat="1" applyFont="1" applyBorder="1" applyAlignment="1">
      <alignment vertical="center"/>
    </xf>
    <xf numFmtId="4" fontId="43" fillId="0" borderId="42" xfId="0" applyNumberFormat="1" applyFont="1" applyBorder="1" applyAlignment="1">
      <alignment horizontal="right" vertical="center"/>
    </xf>
    <xf numFmtId="10" fontId="43" fillId="0" borderId="42" xfId="0" applyNumberFormat="1" applyFont="1" applyBorder="1" applyAlignment="1">
      <alignment horizontal="right" vertical="center"/>
    </xf>
    <xf numFmtId="4" fontId="43" fillId="0" borderId="41" xfId="0" applyNumberFormat="1" applyFont="1" applyBorder="1" applyAlignment="1">
      <alignment horizontal="right" vertical="center"/>
    </xf>
    <xf numFmtId="10" fontId="43" fillId="0" borderId="41" xfId="0" applyNumberFormat="1" applyFont="1" applyBorder="1" applyAlignment="1">
      <alignment horizontal="right" vertical="center"/>
    </xf>
    <xf numFmtId="0" fontId="58" fillId="0" borderId="0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3" fontId="59" fillId="0" borderId="0" xfId="0" applyNumberFormat="1" applyFont="1" applyBorder="1" applyAlignment="1">
      <alignment horizontal="right" vertical="center"/>
    </xf>
    <xf numFmtId="10" fontId="59" fillId="0" borderId="0" xfId="0" applyNumberFormat="1" applyFont="1" applyBorder="1" applyAlignment="1">
      <alignment horizontal="right" vertical="center"/>
    </xf>
    <xf numFmtId="3" fontId="60" fillId="0" borderId="0" xfId="0" applyNumberFormat="1" applyFont="1"/>
    <xf numFmtId="3" fontId="46" fillId="0" borderId="0" xfId="0" applyNumberFormat="1" applyFont="1"/>
    <xf numFmtId="0" fontId="0" fillId="0" borderId="0" xfId="0" applyAlignment="1">
      <alignment horizontal="center" vertical="center"/>
    </xf>
    <xf numFmtId="0" fontId="61" fillId="0" borderId="0" xfId="0" applyFont="1"/>
    <xf numFmtId="0" fontId="62" fillId="0" borderId="0" xfId="0" applyFont="1"/>
    <xf numFmtId="0" fontId="0" fillId="0" borderId="0" xfId="0" applyBorder="1"/>
    <xf numFmtId="0" fontId="63" fillId="0" borderId="0" xfId="0" applyFont="1" applyAlignment="1">
      <alignment horizontal="center" vertical="center" wrapText="1"/>
    </xf>
    <xf numFmtId="1" fontId="66" fillId="0" borderId="0" xfId="0" applyNumberFormat="1" applyFont="1" applyBorder="1" applyAlignment="1">
      <alignment horizontal="center" vertical="center"/>
    </xf>
    <xf numFmtId="0" fontId="67" fillId="0" borderId="0" xfId="0" applyFont="1" applyAlignment="1">
      <alignment horizontal="center" vertical="center"/>
    </xf>
    <xf numFmtId="165" fontId="69" fillId="0" borderId="0" xfId="1" applyNumberFormat="1" applyFont="1" applyBorder="1" applyAlignment="1">
      <alignment horizontal="center" vertical="center"/>
    </xf>
    <xf numFmtId="166" fontId="44" fillId="0" borderId="21" xfId="0" applyNumberFormat="1" applyFont="1" applyBorder="1" applyAlignment="1">
      <alignment horizontal="center" vertical="center" wrapText="1"/>
    </xf>
    <xf numFmtId="4" fontId="43" fillId="0" borderId="25" xfId="0" applyNumberFormat="1" applyFont="1" applyBorder="1"/>
    <xf numFmtId="4" fontId="44" fillId="0" borderId="25" xfId="0" applyNumberFormat="1" applyFont="1" applyBorder="1"/>
    <xf numFmtId="10" fontId="44" fillId="0" borderId="12" xfId="1" applyNumberFormat="1" applyFont="1" applyBorder="1"/>
    <xf numFmtId="4" fontId="44" fillId="0" borderId="0" xfId="0" applyNumberFormat="1" applyFont="1" applyBorder="1"/>
    <xf numFmtId="10" fontId="44" fillId="0" borderId="0" xfId="1" applyNumberFormat="1" applyFont="1" applyBorder="1"/>
    <xf numFmtId="12" fontId="44" fillId="0" borderId="0" xfId="1" applyNumberFormat="1" applyFont="1" applyBorder="1"/>
    <xf numFmtId="0" fontId="44" fillId="0" borderId="0" xfId="0" applyFont="1"/>
    <xf numFmtId="4" fontId="49" fillId="0" borderId="1" xfId="0" applyNumberFormat="1" applyFont="1" applyBorder="1"/>
    <xf numFmtId="4" fontId="47" fillId="0" borderId="1" xfId="0" applyNumberFormat="1" applyFont="1" applyBorder="1"/>
    <xf numFmtId="10" fontId="47" fillId="0" borderId="1" xfId="1" applyNumberFormat="1" applyFont="1" applyBorder="1"/>
    <xf numFmtId="10" fontId="47" fillId="0" borderId="0" xfId="1" applyNumberFormat="1" applyFont="1" applyBorder="1"/>
    <xf numFmtId="12" fontId="47" fillId="0" borderId="0" xfId="1" applyNumberFormat="1" applyFont="1" applyBorder="1"/>
    <xf numFmtId="0" fontId="47" fillId="0" borderId="0" xfId="0" applyFont="1"/>
    <xf numFmtId="10" fontId="47" fillId="0" borderId="1" xfId="1" applyNumberFormat="1" applyFont="1" applyBorder="1" applyAlignment="1">
      <alignment horizontal="center"/>
    </xf>
    <xf numFmtId="4" fontId="49" fillId="0" borderId="31" xfId="0" applyNumberFormat="1" applyFont="1" applyBorder="1"/>
    <xf numFmtId="4" fontId="47" fillId="0" borderId="31" xfId="0" applyNumberFormat="1" applyFont="1" applyBorder="1"/>
    <xf numFmtId="10" fontId="47" fillId="0" borderId="31" xfId="1" applyNumberFormat="1" applyFont="1" applyBorder="1" applyAlignment="1">
      <alignment horizontal="center"/>
    </xf>
    <xf numFmtId="0" fontId="44" fillId="0" borderId="21" xfId="0" applyFont="1" applyBorder="1" applyAlignment="1">
      <alignment horizontal="center" vertical="center" wrapText="1"/>
    </xf>
    <xf numFmtId="10" fontId="47" fillId="0" borderId="31" xfId="1" applyNumberFormat="1" applyFont="1" applyBorder="1"/>
    <xf numFmtId="4" fontId="43" fillId="0" borderId="25" xfId="0" applyNumberFormat="1" applyFont="1" applyBorder="1" applyAlignment="1">
      <alignment horizontal="right" vertical="center"/>
    </xf>
    <xf numFmtId="4" fontId="44" fillId="0" borderId="25" xfId="0" applyNumberFormat="1" applyFont="1" applyBorder="1" applyAlignment="1">
      <alignment horizontal="right" vertical="center"/>
    </xf>
    <xf numFmtId="10" fontId="44" fillId="0" borderId="12" xfId="1" applyNumberFormat="1" applyFont="1" applyBorder="1" applyAlignment="1">
      <alignment horizontal="right" vertical="center"/>
    </xf>
    <xf numFmtId="4" fontId="44" fillId="0" borderId="0" xfId="0" applyNumberFormat="1" applyFont="1" applyBorder="1" applyAlignment="1">
      <alignment horizontal="right" vertical="center"/>
    </xf>
    <xf numFmtId="10" fontId="44" fillId="0" borderId="0" xfId="1" applyNumberFormat="1" applyFont="1" applyBorder="1" applyAlignment="1">
      <alignment horizontal="right" vertical="center"/>
    </xf>
    <xf numFmtId="12" fontId="44" fillId="0" borderId="0" xfId="1" applyNumberFormat="1" applyFont="1" applyBorder="1" applyAlignment="1">
      <alignment horizontal="right" vertical="center"/>
    </xf>
    <xf numFmtId="0" fontId="44" fillId="0" borderId="0" xfId="0" applyFont="1" applyAlignment="1">
      <alignment horizontal="right" vertical="center"/>
    </xf>
    <xf numFmtId="4" fontId="49" fillId="0" borderId="6" xfId="0" applyNumberFormat="1" applyFont="1" applyBorder="1"/>
    <xf numFmtId="4" fontId="47" fillId="0" borderId="6" xfId="0" applyNumberFormat="1" applyFont="1" applyBorder="1"/>
    <xf numFmtId="0" fontId="47" fillId="0" borderId="36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center" vertical="center" wrapText="1"/>
    </xf>
    <xf numFmtId="10" fontId="47" fillId="0" borderId="6" xfId="1" applyNumberFormat="1" applyFont="1" applyBorder="1"/>
    <xf numFmtId="0" fontId="47" fillId="0" borderId="32" xfId="0" applyFont="1" applyBorder="1" applyAlignment="1">
      <alignment horizontal="left" wrapText="1"/>
    </xf>
    <xf numFmtId="0" fontId="47" fillId="0" borderId="33" xfId="0" applyFont="1" applyBorder="1" applyAlignment="1">
      <alignment horizontal="left" wrapText="1"/>
    </xf>
    <xf numFmtId="0" fontId="47" fillId="0" borderId="34" xfId="0" applyFont="1" applyBorder="1" applyAlignment="1">
      <alignment horizontal="left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wrapText="1"/>
    </xf>
    <xf numFmtId="9" fontId="47" fillId="0" borderId="0" xfId="1" applyFont="1" applyBorder="1" applyAlignment="1">
      <alignment wrapText="1"/>
    </xf>
    <xf numFmtId="0" fontId="47" fillId="0" borderId="0" xfId="0" applyFont="1" applyBorder="1"/>
    <xf numFmtId="10" fontId="44" fillId="0" borderId="25" xfId="0" applyNumberFormat="1" applyFont="1" applyBorder="1"/>
    <xf numFmtId="4" fontId="43" fillId="0" borderId="6" xfId="0" applyNumberFormat="1" applyFont="1" applyBorder="1"/>
    <xf numFmtId="4" fontId="44" fillId="0" borderId="6" xfId="0" applyNumberFormat="1" applyFont="1" applyBorder="1"/>
    <xf numFmtId="10" fontId="44" fillId="0" borderId="6" xfId="0" applyNumberFormat="1" applyFont="1" applyBorder="1"/>
    <xf numFmtId="4" fontId="43" fillId="0" borderId="1" xfId="0" applyNumberFormat="1" applyFont="1" applyBorder="1"/>
    <xf numFmtId="4" fontId="44" fillId="0" borderId="1" xfId="0" applyNumberFormat="1" applyFont="1" applyBorder="1"/>
    <xf numFmtId="10" fontId="44" fillId="0" borderId="1" xfId="0" applyNumberFormat="1" applyFont="1" applyBorder="1"/>
    <xf numFmtId="4" fontId="47" fillId="0" borderId="0" xfId="0" applyNumberFormat="1" applyFont="1"/>
    <xf numFmtId="4" fontId="43" fillId="0" borderId="31" xfId="0" applyNumberFormat="1" applyFont="1" applyBorder="1"/>
    <xf numFmtId="4" fontId="44" fillId="0" borderId="31" xfId="0" applyNumberFormat="1" applyFont="1" applyBorder="1"/>
    <xf numFmtId="10" fontId="44" fillId="0" borderId="31" xfId="0" applyNumberFormat="1" applyFont="1" applyBorder="1"/>
    <xf numFmtId="10" fontId="0" fillId="0" borderId="0" xfId="0" applyNumberFormat="1"/>
    <xf numFmtId="10" fontId="0" fillId="0" borderId="0" xfId="0" applyNumberFormat="1" applyBorder="1"/>
    <xf numFmtId="12" fontId="0" fillId="0" borderId="0" xfId="0" applyNumberFormat="1" applyBorder="1"/>
    <xf numFmtId="0" fontId="3" fillId="0" borderId="0" xfId="0" applyFont="1"/>
    <xf numFmtId="0" fontId="71" fillId="0" borderId="0" xfId="0" applyFont="1"/>
    <xf numFmtId="0" fontId="29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7" fillId="0" borderId="0" xfId="0" applyFont="1" applyAlignment="1">
      <alignment horizontal="center" vertical="center" wrapText="1"/>
    </xf>
    <xf numFmtId="0" fontId="78" fillId="0" borderId="1" xfId="0" applyFont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 wrapText="1"/>
    </xf>
    <xf numFmtId="4" fontId="79" fillId="0" borderId="1" xfId="0" applyNumberFormat="1" applyFont="1" applyBorder="1" applyAlignment="1">
      <alignment horizontal="center" vertical="center" wrapText="1"/>
    </xf>
    <xf numFmtId="10" fontId="79" fillId="0" borderId="1" xfId="1" applyNumberFormat="1" applyFont="1" applyBorder="1" applyAlignment="1">
      <alignment horizontal="center" vertical="center" wrapText="1"/>
    </xf>
    <xf numFmtId="0" fontId="8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0" fillId="0" borderId="0" xfId="0" applyFont="1" applyAlignment="1">
      <alignment wrapText="1"/>
    </xf>
    <xf numFmtId="0" fontId="59" fillId="0" borderId="7" xfId="0" applyFont="1" applyBorder="1" applyAlignment="1">
      <alignment horizontal="center" vertical="top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59" fillId="0" borderId="1" xfId="0" applyFont="1" applyBorder="1" applyAlignment="1" applyProtection="1">
      <alignment vertical="center" wrapText="1"/>
      <protection locked="0"/>
    </xf>
    <xf numFmtId="0" fontId="59" fillId="0" borderId="1" xfId="0" applyFont="1" applyBorder="1" applyAlignment="1" applyProtection="1">
      <alignment horizontal="center" vertical="center" wrapText="1"/>
      <protection locked="0"/>
    </xf>
    <xf numFmtId="4" fontId="79" fillId="0" borderId="1" xfId="0" applyNumberFormat="1" applyFont="1" applyBorder="1" applyAlignment="1" applyProtection="1">
      <alignment horizontal="center" vertical="center" wrapText="1"/>
    </xf>
    <xf numFmtId="10" fontId="79" fillId="0" borderId="1" xfId="1" applyNumberFormat="1" applyFont="1" applyBorder="1" applyAlignment="1" applyProtection="1">
      <alignment horizontal="center" vertical="center" wrapText="1"/>
    </xf>
    <xf numFmtId="0" fontId="36" fillId="0" borderId="0" xfId="0" applyFont="1" applyAlignment="1">
      <alignment vertical="center" wrapText="1"/>
    </xf>
    <xf numFmtId="0" fontId="60" fillId="0" borderId="1" xfId="0" applyFont="1" applyBorder="1" applyAlignment="1">
      <alignment vertical="center" wrapText="1"/>
    </xf>
    <xf numFmtId="0" fontId="60" fillId="0" borderId="1" xfId="0" quotePrefix="1" applyFont="1" applyBorder="1" applyAlignment="1">
      <alignment vertical="center" wrapText="1"/>
    </xf>
    <xf numFmtId="0" fontId="60" fillId="0" borderId="1" xfId="0" applyFont="1" applyBorder="1" applyAlignment="1" applyProtection="1">
      <alignment horizontal="center" vertical="center" wrapText="1"/>
      <protection locked="0"/>
    </xf>
    <xf numFmtId="4" fontId="75" fillId="0" borderId="1" xfId="0" applyNumberFormat="1" applyFont="1" applyBorder="1" applyAlignment="1" applyProtection="1">
      <alignment horizontal="center" vertical="center" wrapText="1"/>
      <protection locked="0"/>
    </xf>
    <xf numFmtId="10" fontId="75" fillId="0" borderId="1" xfId="1" applyNumberFormat="1" applyFont="1" applyBorder="1" applyAlignment="1" applyProtection="1">
      <alignment horizontal="center" vertical="center" wrapText="1"/>
      <protection locked="0"/>
    </xf>
    <xf numFmtId="4" fontId="75" fillId="0" borderId="1" xfId="0" applyNumberFormat="1" applyFont="1" applyBorder="1" applyAlignment="1" applyProtection="1">
      <alignment horizontal="center" vertical="center"/>
      <protection locked="0"/>
    </xf>
    <xf numFmtId="10" fontId="75" fillId="0" borderId="1" xfId="1" applyNumberFormat="1" applyFont="1" applyBorder="1" applyAlignment="1" applyProtection="1">
      <alignment horizontal="center" vertical="center"/>
      <protection locked="0"/>
    </xf>
    <xf numFmtId="0" fontId="81" fillId="0" borderId="1" xfId="0" applyFont="1" applyBorder="1" applyAlignment="1" applyProtection="1">
      <alignment vertical="center" wrapText="1"/>
      <protection locked="0"/>
    </xf>
    <xf numFmtId="0" fontId="79" fillId="0" borderId="1" xfId="0" applyFont="1" applyBorder="1" applyAlignment="1" applyProtection="1">
      <alignment vertical="center" wrapText="1"/>
      <protection locked="0"/>
    </xf>
    <xf numFmtId="0" fontId="36" fillId="0" borderId="0" xfId="0" applyFont="1" applyAlignment="1">
      <alignment vertical="center"/>
    </xf>
    <xf numFmtId="0" fontId="82" fillId="0" borderId="0" xfId="0" applyFont="1" applyAlignment="1">
      <alignment wrapText="1"/>
    </xf>
    <xf numFmtId="0" fontId="82" fillId="0" borderId="0" xfId="0" applyFont="1" applyAlignment="1">
      <alignment vertical="center" wrapText="1"/>
    </xf>
    <xf numFmtId="0" fontId="80" fillId="0" borderId="0" xfId="0" applyFont="1" applyAlignment="1">
      <alignment vertical="center"/>
    </xf>
    <xf numFmtId="0" fontId="59" fillId="0" borderId="2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 vertical="top" wrapText="1"/>
    </xf>
    <xf numFmtId="0" fontId="79" fillId="0" borderId="1" xfId="0" applyFont="1" applyBorder="1" applyAlignment="1" applyProtection="1">
      <alignment vertical="top" wrapText="1"/>
      <protection locked="0"/>
    </xf>
    <xf numFmtId="0" fontId="60" fillId="0" borderId="1" xfId="0" applyFont="1" applyBorder="1" applyAlignment="1" applyProtection="1">
      <alignment vertical="top" wrapText="1"/>
      <protection locked="0"/>
    </xf>
    <xf numFmtId="0" fontId="80" fillId="0" borderId="0" xfId="0" applyFont="1"/>
    <xf numFmtId="0" fontId="59" fillId="0" borderId="1" xfId="0" applyFont="1" applyBorder="1" applyAlignment="1" applyProtection="1">
      <alignment horizontal="left" vertical="center" wrapText="1"/>
      <protection locked="0"/>
    </xf>
    <xf numFmtId="0" fontId="59" fillId="0" borderId="1" xfId="0" applyFont="1" applyBorder="1" applyAlignment="1" applyProtection="1">
      <alignment horizontal="left" vertical="center"/>
      <protection locked="0"/>
    </xf>
    <xf numFmtId="49" fontId="59" fillId="0" borderId="1" xfId="0" applyNumberFormat="1" applyFont="1" applyBorder="1" applyAlignment="1" applyProtection="1">
      <alignment horizontal="center" vertical="center"/>
      <protection locked="0"/>
    </xf>
    <xf numFmtId="0" fontId="59" fillId="0" borderId="1" xfId="0" applyFont="1" applyBorder="1" applyAlignment="1" applyProtection="1">
      <alignment horizontal="center" vertical="center"/>
      <protection locked="0"/>
    </xf>
    <xf numFmtId="10" fontId="79" fillId="0" borderId="1" xfId="1" applyNumberFormat="1" applyFont="1" applyBorder="1" applyAlignment="1" applyProtection="1">
      <alignment horizontal="center" vertical="center" wrapText="1"/>
      <protection locked="0"/>
    </xf>
    <xf numFmtId="0" fontId="62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5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0" fontId="82" fillId="0" borderId="0" xfId="0" applyFont="1"/>
    <xf numFmtId="0" fontId="71" fillId="0" borderId="0" xfId="0" applyFont="1" applyAlignment="1">
      <alignment horizontal="center"/>
    </xf>
    <xf numFmtId="0" fontId="84" fillId="0" borderId="0" xfId="2" applyFont="1" applyAlignment="1">
      <alignment horizontal="center" wrapText="1"/>
    </xf>
    <xf numFmtId="0" fontId="85" fillId="0" borderId="0" xfId="2" applyFont="1" applyAlignment="1">
      <alignment horizontal="left" vertical="center"/>
    </xf>
    <xf numFmtId="0" fontId="86" fillId="0" borderId="0" xfId="2" applyFont="1" applyAlignment="1">
      <alignment horizontal="center" wrapText="1"/>
    </xf>
    <xf numFmtId="0" fontId="88" fillId="5" borderId="1" xfId="2" applyFont="1" applyFill="1" applyBorder="1" applyAlignment="1">
      <alignment horizontal="center" vertical="center" wrapText="1"/>
    </xf>
    <xf numFmtId="0" fontId="87" fillId="5" borderId="1" xfId="2" applyFont="1" applyFill="1" applyBorder="1" applyAlignment="1">
      <alignment horizontal="center" vertical="center" wrapText="1"/>
    </xf>
    <xf numFmtId="0" fontId="88" fillId="4" borderId="1" xfId="2" applyFont="1" applyFill="1" applyBorder="1" applyAlignment="1">
      <alignment horizontal="center" vertical="center" wrapText="1"/>
    </xf>
    <xf numFmtId="0" fontId="88" fillId="0" borderId="1" xfId="2" applyFont="1" applyBorder="1" applyAlignment="1">
      <alignment horizontal="center" vertical="center" wrapText="1"/>
    </xf>
    <xf numFmtId="0" fontId="88" fillId="0" borderId="1" xfId="2" applyFont="1" applyBorder="1" applyAlignment="1">
      <alignment horizontal="left" vertical="center" wrapText="1"/>
    </xf>
    <xf numFmtId="4" fontId="88" fillId="0" borderId="1" xfId="2" applyNumberFormat="1" applyFont="1" applyBorder="1" applyAlignment="1">
      <alignment horizontal="center" vertical="center" wrapText="1"/>
    </xf>
    <xf numFmtId="0" fontId="88" fillId="0" borderId="1" xfId="2" applyFont="1" applyBorder="1" applyAlignment="1">
      <alignment horizontal="center" wrapText="1"/>
    </xf>
    <xf numFmtId="0" fontId="88" fillId="0" borderId="0" xfId="2" applyFont="1" applyAlignment="1">
      <alignment horizontal="center" wrapText="1"/>
    </xf>
    <xf numFmtId="0" fontId="89" fillId="0" borderId="1" xfId="2" applyFont="1" applyBorder="1" applyAlignment="1">
      <alignment horizontal="center" vertical="center" wrapText="1"/>
    </xf>
    <xf numFmtId="0" fontId="90" fillId="0" borderId="1" xfId="2" applyFont="1" applyBorder="1" applyAlignment="1">
      <alignment horizontal="left" vertical="center" wrapText="1"/>
    </xf>
    <xf numFmtId="0" fontId="90" fillId="0" borderId="1" xfId="2" applyFont="1" applyBorder="1" applyAlignment="1">
      <alignment horizontal="center" vertical="center" wrapText="1"/>
    </xf>
    <xf numFmtId="4" fontId="89" fillId="0" borderId="1" xfId="2" applyNumberFormat="1" applyFont="1" applyBorder="1" applyAlignment="1">
      <alignment horizontal="center" vertical="center" wrapText="1"/>
    </xf>
    <xf numFmtId="10" fontId="89" fillId="0" borderId="1" xfId="2" applyNumberFormat="1" applyFont="1" applyBorder="1" applyAlignment="1">
      <alignment horizontal="center" vertical="center" wrapText="1"/>
    </xf>
    <xf numFmtId="0" fontId="89" fillId="0" borderId="0" xfId="2" applyFont="1" applyAlignment="1">
      <alignment horizontal="center" wrapText="1"/>
    </xf>
    <xf numFmtId="0" fontId="89" fillId="6" borderId="1" xfId="2" applyFont="1" applyFill="1" applyBorder="1" applyAlignment="1">
      <alignment horizontal="center" vertical="center" wrapText="1"/>
    </xf>
    <xf numFmtId="0" fontId="90" fillId="6" borderId="1" xfId="2" applyFont="1" applyFill="1" applyBorder="1" applyAlignment="1">
      <alignment horizontal="left" vertical="center" wrapText="1"/>
    </xf>
    <xf numFmtId="0" fontId="90" fillId="6" borderId="1" xfId="2" applyFont="1" applyFill="1" applyBorder="1" applyAlignment="1">
      <alignment horizontal="center" vertical="center" wrapText="1"/>
    </xf>
    <xf numFmtId="4" fontId="89" fillId="6" borderId="1" xfId="2" applyNumberFormat="1" applyFont="1" applyFill="1" applyBorder="1" applyAlignment="1">
      <alignment horizontal="center" vertical="center" wrapText="1"/>
    </xf>
    <xf numFmtId="10" fontId="89" fillId="6" borderId="1" xfId="2" applyNumberFormat="1" applyFont="1" applyFill="1" applyBorder="1" applyAlignment="1">
      <alignment horizontal="center" vertical="center" wrapText="1"/>
    </xf>
    <xf numFmtId="0" fontId="89" fillId="6" borderId="0" xfId="2" applyFont="1" applyFill="1" applyAlignment="1">
      <alignment horizontal="center" wrapText="1"/>
    </xf>
    <xf numFmtId="0" fontId="84" fillId="5" borderId="1" xfId="2" applyFont="1" applyFill="1" applyBorder="1" applyAlignment="1">
      <alignment horizontal="center" vertical="center" wrapText="1"/>
    </xf>
    <xf numFmtId="0" fontId="84" fillId="4" borderId="1" xfId="2" applyFont="1" applyFill="1" applyBorder="1" applyAlignment="1">
      <alignment horizontal="left" vertical="center" wrapText="1"/>
    </xf>
    <xf numFmtId="4" fontId="84" fillId="4" borderId="1" xfId="2" applyNumberFormat="1" applyFont="1" applyFill="1" applyBorder="1" applyAlignment="1">
      <alignment horizontal="center" vertical="center" wrapText="1"/>
    </xf>
    <xf numFmtId="10" fontId="84" fillId="4" borderId="1" xfId="2" applyNumberFormat="1" applyFont="1" applyFill="1" applyBorder="1" applyAlignment="1">
      <alignment horizontal="center" vertical="center" wrapText="1"/>
    </xf>
    <xf numFmtId="0" fontId="91" fillId="0" borderId="1" xfId="2" applyFont="1" applyBorder="1" applyAlignment="1">
      <alignment horizontal="left" vertical="center" wrapText="1"/>
    </xf>
    <xf numFmtId="0" fontId="91" fillId="0" borderId="1" xfId="2" applyFont="1" applyBorder="1" applyAlignment="1">
      <alignment horizontal="center" vertical="center" wrapText="1"/>
    </xf>
    <xf numFmtId="10" fontId="88" fillId="0" borderId="1" xfId="2" applyNumberFormat="1" applyFont="1" applyBorder="1" applyAlignment="1">
      <alignment horizontal="center" vertical="center" wrapText="1"/>
    </xf>
    <xf numFmtId="0" fontId="90" fillId="0" borderId="7" xfId="2" applyFont="1" applyBorder="1" applyAlignment="1">
      <alignment horizontal="left" vertical="center" wrapText="1"/>
    </xf>
    <xf numFmtId="4" fontId="89" fillId="0" borderId="7" xfId="2" applyNumberFormat="1" applyFont="1" applyBorder="1" applyAlignment="1">
      <alignment horizontal="center" vertical="center" wrapText="1"/>
    </xf>
    <xf numFmtId="10" fontId="89" fillId="0" borderId="7" xfId="2" applyNumberFormat="1" applyFont="1" applyBorder="1" applyAlignment="1">
      <alignment horizontal="center" vertical="center" wrapText="1"/>
    </xf>
    <xf numFmtId="49" fontId="90" fillId="0" borderId="7" xfId="2" applyNumberFormat="1" applyFont="1" applyBorder="1" applyAlignment="1">
      <alignment horizontal="left" vertical="center" wrapText="1"/>
    </xf>
    <xf numFmtId="49" fontId="90" fillId="0" borderId="1" xfId="2" applyNumberFormat="1" applyFont="1" applyBorder="1" applyAlignment="1">
      <alignment horizontal="left" vertical="center" wrapText="1"/>
    </xf>
    <xf numFmtId="0" fontId="84" fillId="0" borderId="0" xfId="2" applyFont="1" applyAlignment="1">
      <alignment horizontal="center" vertical="center" wrapText="1"/>
    </xf>
    <xf numFmtId="0" fontId="84" fillId="0" borderId="0" xfId="2" applyFont="1" applyAlignment="1">
      <alignment vertical="center" wrapText="1"/>
    </xf>
    <xf numFmtId="0" fontId="92" fillId="0" borderId="0" xfId="3"/>
    <xf numFmtId="0" fontId="85" fillId="0" borderId="0" xfId="3" applyFont="1" applyAlignment="1">
      <alignment horizontal="left" vertical="center"/>
    </xf>
    <xf numFmtId="0" fontId="93" fillId="0" borderId="0" xfId="3" applyFont="1" applyBorder="1" applyAlignment="1">
      <alignment horizontal="center"/>
    </xf>
    <xf numFmtId="0" fontId="94" fillId="0" borderId="0" xfId="3" applyFont="1" applyBorder="1" applyAlignment="1">
      <alignment horizontal="center"/>
    </xf>
    <xf numFmtId="0" fontId="97" fillId="0" borderId="55" xfId="3" applyFont="1" applyBorder="1" applyAlignment="1">
      <alignment horizontal="center" vertical="center" wrapText="1"/>
    </xf>
    <xf numFmtId="0" fontId="97" fillId="0" borderId="57" xfId="3" applyFont="1" applyBorder="1" applyAlignment="1">
      <alignment horizontal="center" vertical="center" wrapText="1"/>
    </xf>
    <xf numFmtId="4" fontId="98" fillId="0" borderId="58" xfId="3" applyNumberFormat="1" applyFont="1" applyBorder="1" applyAlignment="1">
      <alignment horizontal="center" vertical="center" wrapText="1"/>
    </xf>
    <xf numFmtId="10" fontId="98" fillId="0" borderId="58" xfId="3" applyNumberFormat="1" applyFont="1" applyBorder="1" applyAlignment="1">
      <alignment horizontal="center" vertical="center" wrapText="1"/>
    </xf>
    <xf numFmtId="4" fontId="98" fillId="0" borderId="60" xfId="3" applyNumberFormat="1" applyFont="1" applyBorder="1" applyAlignment="1">
      <alignment horizontal="center" vertical="center" wrapText="1"/>
    </xf>
    <xf numFmtId="10" fontId="98" fillId="0" borderId="60" xfId="3" applyNumberFormat="1" applyFont="1" applyBorder="1" applyAlignment="1">
      <alignment horizontal="center" vertical="center" wrapText="1"/>
    </xf>
    <xf numFmtId="0" fontId="97" fillId="0" borderId="59" xfId="3" applyFont="1" applyBorder="1" applyAlignment="1">
      <alignment horizontal="center" vertical="center" wrapText="1"/>
    </xf>
    <xf numFmtId="4" fontId="98" fillId="0" borderId="61" xfId="3" applyNumberFormat="1" applyFont="1" applyBorder="1" applyAlignment="1">
      <alignment horizontal="center" vertical="center" wrapText="1"/>
    </xf>
    <xf numFmtId="10" fontId="98" fillId="0" borderId="61" xfId="3" applyNumberFormat="1" applyFont="1" applyBorder="1" applyAlignment="1">
      <alignment horizontal="center" vertical="center" wrapText="1"/>
    </xf>
    <xf numFmtId="0" fontId="97" fillId="0" borderId="54" xfId="3" applyFont="1" applyBorder="1" applyAlignment="1">
      <alignment horizontal="center" vertical="center" wrapText="1"/>
    </xf>
    <xf numFmtId="0" fontId="97" fillId="0" borderId="53" xfId="3" applyFont="1" applyBorder="1" applyAlignment="1">
      <alignment horizontal="center" vertical="center" wrapText="1"/>
    </xf>
    <xf numFmtId="4" fontId="98" fillId="0" borderId="57" xfId="3" applyNumberFormat="1" applyFont="1" applyBorder="1" applyAlignment="1">
      <alignment horizontal="center" vertical="center" wrapText="1"/>
    </xf>
    <xf numFmtId="10" fontId="98" fillId="0" borderId="57" xfId="3" applyNumberFormat="1" applyFont="1" applyBorder="1" applyAlignment="1">
      <alignment horizontal="center" vertical="center" wrapText="1"/>
    </xf>
    <xf numFmtId="4" fontId="96" fillId="4" borderId="58" xfId="3" applyNumberFormat="1" applyFont="1" applyFill="1" applyBorder="1" applyAlignment="1">
      <alignment horizontal="center" vertical="center" wrapText="1"/>
    </xf>
    <xf numFmtId="10" fontId="96" fillId="4" borderId="58" xfId="3" applyNumberFormat="1" applyFont="1" applyFill="1" applyBorder="1" applyAlignment="1">
      <alignment horizontal="center" vertical="center" wrapText="1"/>
    </xf>
    <xf numFmtId="4" fontId="96" fillId="4" borderId="60" xfId="3" applyNumberFormat="1" applyFont="1" applyFill="1" applyBorder="1" applyAlignment="1">
      <alignment horizontal="center" vertical="center" wrapText="1"/>
    </xf>
    <xf numFmtId="10" fontId="96" fillId="4" borderId="60" xfId="3" applyNumberFormat="1" applyFont="1" applyFill="1" applyBorder="1" applyAlignment="1">
      <alignment horizontal="center" vertical="center" wrapText="1"/>
    </xf>
    <xf numFmtId="0" fontId="99" fillId="0" borderId="53" xfId="3" applyFont="1" applyFill="1" applyBorder="1" applyAlignment="1">
      <alignment horizontal="center" vertical="center" wrapText="1"/>
    </xf>
    <xf numFmtId="4" fontId="96" fillId="0" borderId="53" xfId="3" applyNumberFormat="1" applyFont="1" applyFill="1" applyBorder="1" applyAlignment="1">
      <alignment horizontal="center" vertical="center" wrapText="1"/>
    </xf>
    <xf numFmtId="10" fontId="96" fillId="0" borderId="53" xfId="3" applyNumberFormat="1" applyFont="1" applyFill="1" applyBorder="1" applyAlignment="1">
      <alignment horizontal="center" vertical="center" wrapText="1"/>
    </xf>
    <xf numFmtId="0" fontId="99" fillId="0" borderId="53" xfId="3" applyFont="1" applyBorder="1" applyAlignment="1">
      <alignment horizontal="center" vertical="center" wrapText="1"/>
    </xf>
    <xf numFmtId="2" fontId="96" fillId="0" borderId="53" xfId="3" applyNumberFormat="1" applyFont="1" applyBorder="1" applyAlignment="1">
      <alignment horizontal="center" vertical="center" wrapText="1"/>
    </xf>
    <xf numFmtId="10" fontId="96" fillId="0" borderId="53" xfId="3" applyNumberFormat="1" applyFont="1" applyBorder="1" applyAlignment="1">
      <alignment horizontal="center" vertical="center" wrapText="1"/>
    </xf>
    <xf numFmtId="0" fontId="100" fillId="0" borderId="0" xfId="3" applyFont="1"/>
    <xf numFmtId="0" fontId="59" fillId="0" borderId="2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9" fillId="0" borderId="1" xfId="0" applyFont="1" applyBorder="1" applyAlignment="1">
      <alignment horizontal="center" vertical="top" wrapText="1"/>
    </xf>
    <xf numFmtId="0" fontId="101" fillId="0" borderId="1" xfId="0" applyFont="1" applyBorder="1" applyAlignment="1" applyProtection="1">
      <alignment vertical="center" wrapText="1"/>
      <protection locked="0"/>
    </xf>
    <xf numFmtId="4" fontId="103" fillId="0" borderId="1" xfId="2" applyNumberFormat="1" applyFont="1" applyBorder="1" applyAlignment="1">
      <alignment horizontal="center" vertical="center" wrapText="1"/>
    </xf>
    <xf numFmtId="0" fontId="103" fillId="0" borderId="1" xfId="2" applyFont="1" applyBorder="1" applyAlignment="1">
      <alignment horizontal="center" vertical="center" wrapText="1"/>
    </xf>
    <xf numFmtId="10" fontId="47" fillId="0" borderId="31" xfId="1" applyNumberFormat="1" applyFont="1" applyBorder="1" applyAlignment="1">
      <alignment horizontal="right"/>
    </xf>
    <xf numFmtId="0" fontId="102" fillId="6" borderId="0" xfId="2" applyFont="1" applyFill="1" applyAlignment="1">
      <alignment horizontal="center" wrapText="1"/>
    </xf>
    <xf numFmtId="4" fontId="84" fillId="4" borderId="6" xfId="2" applyNumberFormat="1" applyFont="1" applyFill="1" applyBorder="1" applyAlignment="1">
      <alignment horizontal="center" vertical="center" wrapText="1"/>
    </xf>
    <xf numFmtId="4" fontId="84" fillId="5" borderId="1" xfId="2" applyNumberFormat="1" applyFont="1" applyFill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top" wrapText="1"/>
    </xf>
    <xf numFmtId="0" fontId="84" fillId="5" borderId="1" xfId="2" applyFont="1" applyFill="1" applyBorder="1" applyAlignment="1">
      <alignment horizontal="center" vertical="center" wrapText="1"/>
    </xf>
    <xf numFmtId="0" fontId="84" fillId="5" borderId="6" xfId="2" applyFont="1" applyFill="1" applyBorder="1" applyAlignment="1">
      <alignment horizontal="center" vertical="center" wrapText="1"/>
    </xf>
    <xf numFmtId="0" fontId="84" fillId="0" borderId="0" xfId="2" applyFont="1" applyBorder="1" applyAlignment="1">
      <alignment vertical="center"/>
    </xf>
    <xf numFmtId="0" fontId="59" fillId="0" borderId="2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 vertical="top" wrapText="1"/>
    </xf>
    <xf numFmtId="4" fontId="84" fillId="5" borderId="6" xfId="2" applyNumberFormat="1" applyFont="1" applyFill="1" applyBorder="1" applyAlignment="1">
      <alignment horizontal="center" vertical="center" wrapText="1"/>
    </xf>
    <xf numFmtId="4" fontId="104" fillId="5" borderId="1" xfId="2" applyNumberFormat="1" applyFont="1" applyFill="1" applyBorder="1" applyAlignment="1">
      <alignment horizontal="center" vertical="center" wrapText="1"/>
    </xf>
    <xf numFmtId="4" fontId="84" fillId="0" borderId="0" xfId="2" applyNumberFormat="1" applyFont="1" applyAlignment="1">
      <alignment horizontal="center" vertical="center" wrapText="1"/>
    </xf>
    <xf numFmtId="0" fontId="84" fillId="6" borderId="0" xfId="2" applyFont="1" applyFill="1" applyBorder="1" applyAlignment="1">
      <alignment horizontal="center" vertical="center" wrapText="1"/>
    </xf>
    <xf numFmtId="0" fontId="84" fillId="4" borderId="6" xfId="2" applyFont="1" applyFill="1" applyBorder="1" applyAlignment="1">
      <alignment horizontal="left" vertical="center" wrapText="1"/>
    </xf>
    <xf numFmtId="10" fontId="84" fillId="4" borderId="6" xfId="2" applyNumberFormat="1" applyFont="1" applyFill="1" applyBorder="1" applyAlignment="1">
      <alignment horizontal="center" vertical="center" wrapText="1"/>
    </xf>
    <xf numFmtId="4" fontId="84" fillId="4" borderId="28" xfId="2" applyNumberFormat="1" applyFont="1" applyFill="1" applyBorder="1" applyAlignment="1">
      <alignment horizontal="center" vertical="center" wrapText="1"/>
    </xf>
    <xf numFmtId="10" fontId="84" fillId="4" borderId="30" xfId="2" applyNumberFormat="1" applyFont="1" applyFill="1" applyBorder="1" applyAlignment="1">
      <alignment horizontal="center" vertical="center" wrapText="1"/>
    </xf>
    <xf numFmtId="4" fontId="84" fillId="5" borderId="28" xfId="2" applyNumberFormat="1" applyFont="1" applyFill="1" applyBorder="1" applyAlignment="1">
      <alignment horizontal="center" vertical="center" wrapText="1"/>
    </xf>
    <xf numFmtId="4" fontId="104" fillId="5" borderId="6" xfId="2" applyNumberFormat="1" applyFont="1" applyFill="1" applyBorder="1" applyAlignment="1">
      <alignment horizontal="center" vertical="center" wrapText="1"/>
    </xf>
    <xf numFmtId="2" fontId="84" fillId="6" borderId="1" xfId="2" applyNumberFormat="1" applyFont="1" applyFill="1" applyBorder="1" applyAlignment="1">
      <alignment horizontal="center" vertical="center" wrapText="1"/>
    </xf>
    <xf numFmtId="2" fontId="106" fillId="6" borderId="1" xfId="2" applyNumberFormat="1" applyFont="1" applyFill="1" applyBorder="1" applyAlignment="1">
      <alignment vertical="center" wrapText="1"/>
    </xf>
    <xf numFmtId="2" fontId="106" fillId="6" borderId="1" xfId="2" applyNumberFormat="1" applyFont="1" applyFill="1" applyBorder="1" applyAlignment="1">
      <alignment horizontal="center" vertical="center" wrapText="1"/>
    </xf>
    <xf numFmtId="10" fontId="105" fillId="6" borderId="1" xfId="2" applyNumberFormat="1" applyFont="1" applyFill="1" applyBorder="1" applyAlignment="1">
      <alignment horizontal="center" vertical="center" wrapText="1"/>
    </xf>
    <xf numFmtId="4" fontId="105" fillId="6" borderId="1" xfId="2" applyNumberFormat="1" applyFont="1" applyFill="1" applyBorder="1" applyAlignment="1">
      <alignment horizontal="center" vertical="center" wrapText="1"/>
    </xf>
    <xf numFmtId="4" fontId="105" fillId="6" borderId="0" xfId="2" applyNumberFormat="1" applyFont="1" applyFill="1" applyBorder="1" applyAlignment="1">
      <alignment horizontal="center" vertical="center" wrapText="1"/>
    </xf>
    <xf numFmtId="10" fontId="105" fillId="6" borderId="0" xfId="2" applyNumberFormat="1" applyFont="1" applyFill="1" applyBorder="1" applyAlignment="1">
      <alignment horizontal="center" vertical="center" wrapText="1"/>
    </xf>
    <xf numFmtId="2" fontId="107" fillId="5" borderId="1" xfId="2" applyNumberFormat="1" applyFont="1" applyFill="1" applyBorder="1" applyAlignment="1">
      <alignment horizontal="center" vertical="center" wrapText="1"/>
    </xf>
    <xf numFmtId="10" fontId="104" fillId="5" borderId="1" xfId="2" applyNumberFormat="1" applyFont="1" applyFill="1" applyBorder="1" applyAlignment="1">
      <alignment horizontal="center" vertical="center" wrapText="1"/>
    </xf>
    <xf numFmtId="2" fontId="106" fillId="6" borderId="1" xfId="2" applyNumberFormat="1" applyFont="1" applyFill="1" applyBorder="1" applyAlignment="1">
      <alignment horizontal="left" vertical="center" wrapText="1"/>
    </xf>
    <xf numFmtId="4" fontId="105" fillId="6" borderId="6" xfId="2" applyNumberFormat="1" applyFont="1" applyFill="1" applyBorder="1" applyAlignment="1">
      <alignment horizontal="center" vertical="center" wrapText="1"/>
    </xf>
    <xf numFmtId="4" fontId="104" fillId="5" borderId="52" xfId="2" applyNumberFormat="1" applyFont="1" applyFill="1" applyBorder="1" applyAlignment="1">
      <alignment horizontal="center" vertical="center" wrapText="1"/>
    </xf>
    <xf numFmtId="4" fontId="104" fillId="5" borderId="3" xfId="2" applyNumberFormat="1" applyFont="1" applyFill="1" applyBorder="1" applyAlignment="1">
      <alignment horizontal="center" vertical="center" wrapText="1"/>
    </xf>
    <xf numFmtId="10" fontId="104" fillId="5" borderId="4" xfId="2" applyNumberFormat="1" applyFont="1" applyFill="1" applyBorder="1" applyAlignment="1">
      <alignment horizontal="center" vertical="center" wrapText="1"/>
    </xf>
    <xf numFmtId="4" fontId="105" fillId="6" borderId="7" xfId="2" applyNumberFormat="1" applyFont="1" applyFill="1" applyBorder="1" applyAlignment="1">
      <alignment horizontal="center" vertical="center" wrapText="1"/>
    </xf>
    <xf numFmtId="2" fontId="84" fillId="6" borderId="0" xfId="2" applyNumberFormat="1" applyFont="1" applyFill="1" applyBorder="1" applyAlignment="1">
      <alignment vertical="center" wrapText="1"/>
    </xf>
    <xf numFmtId="2" fontId="84" fillId="6" borderId="15" xfId="2" applyNumberFormat="1" applyFont="1" applyFill="1" applyBorder="1" applyAlignment="1">
      <alignment vertical="center" wrapText="1"/>
    </xf>
    <xf numFmtId="4" fontId="84" fillId="5" borderId="30" xfId="2" applyNumberFormat="1" applyFont="1" applyFill="1" applyBorder="1" applyAlignment="1">
      <alignment horizontal="center" vertical="center" wrapText="1"/>
    </xf>
    <xf numFmtId="4" fontId="104" fillId="5" borderId="4" xfId="2" applyNumberFormat="1" applyFont="1" applyFill="1" applyBorder="1" applyAlignment="1">
      <alignment horizontal="center" vertical="center" wrapText="1"/>
    </xf>
    <xf numFmtId="4" fontId="89" fillId="6" borderId="6" xfId="2" applyNumberFormat="1" applyFont="1" applyFill="1" applyBorder="1" applyAlignment="1">
      <alignment horizontal="center" vertical="center" wrapText="1"/>
    </xf>
    <xf numFmtId="4" fontId="84" fillId="5" borderId="52" xfId="2" applyNumberFormat="1" applyFont="1" applyFill="1" applyBorder="1" applyAlignment="1">
      <alignment horizontal="center" vertical="center" wrapText="1"/>
    </xf>
    <xf numFmtId="2" fontId="91" fillId="5" borderId="3" xfId="2" applyNumberFormat="1" applyFont="1" applyFill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top" wrapText="1"/>
    </xf>
    <xf numFmtId="0" fontId="81" fillId="0" borderId="1" xfId="0" applyFont="1" applyBorder="1" applyAlignment="1" applyProtection="1">
      <alignment vertical="top" wrapText="1"/>
      <protection locked="0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right" vertical="center" wrapText="1"/>
    </xf>
    <xf numFmtId="0" fontId="23" fillId="0" borderId="1" xfId="0" applyFont="1" applyBorder="1"/>
    <xf numFmtId="0" fontId="17" fillId="0" borderId="6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27" fillId="0" borderId="6" xfId="0" applyFont="1" applyBorder="1" applyAlignment="1" applyProtection="1">
      <alignment horizontal="center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center" vertical="center" wrapText="1"/>
    </xf>
    <xf numFmtId="0" fontId="35" fillId="0" borderId="6" xfId="0" applyFont="1" applyBorder="1" applyAlignment="1" applyProtection="1">
      <alignment horizontal="center" vertical="center" wrapText="1"/>
    </xf>
    <xf numFmtId="0" fontId="35" fillId="0" borderId="7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textRotation="90" wrapText="1"/>
    </xf>
    <xf numFmtId="0" fontId="14" fillId="3" borderId="7" xfId="0" applyFont="1" applyFill="1" applyBorder="1" applyAlignment="1" applyProtection="1">
      <alignment horizontal="center" vertical="center" textRotation="90" wrapText="1"/>
    </xf>
    <xf numFmtId="0" fontId="14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vertical="center" wrapText="1"/>
    </xf>
    <xf numFmtId="0" fontId="20" fillId="2" borderId="5" xfId="0" applyFont="1" applyFill="1" applyBorder="1" applyAlignment="1" applyProtection="1">
      <alignment vertical="center" wrapText="1"/>
    </xf>
    <xf numFmtId="0" fontId="20" fillId="2" borderId="4" xfId="0" applyFont="1" applyFill="1" applyBorder="1" applyAlignment="1" applyProtection="1">
      <alignment vertic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49" fillId="0" borderId="3" xfId="0" applyFont="1" applyBorder="1" applyAlignment="1">
      <alignment horizontal="left"/>
    </xf>
    <xf numFmtId="0" fontId="49" fillId="0" borderId="5" xfId="0" applyFont="1" applyBorder="1" applyAlignment="1">
      <alignment horizontal="left"/>
    </xf>
    <xf numFmtId="0" fontId="49" fillId="0" borderId="4" xfId="0" applyFont="1" applyBorder="1" applyAlignment="1">
      <alignment horizontal="left"/>
    </xf>
    <xf numFmtId="0" fontId="41" fillId="0" borderId="0" xfId="0" applyFont="1" applyFill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horizontal="center" vertical="center"/>
    </xf>
    <xf numFmtId="0" fontId="42" fillId="0" borderId="16" xfId="0" applyFont="1" applyFill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3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4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" fontId="43" fillId="0" borderId="1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0" xfId="0" applyBorder="1" applyAlignment="1">
      <alignment horizontal="center"/>
    </xf>
    <xf numFmtId="1" fontId="44" fillId="0" borderId="12" xfId="0" applyNumberFormat="1" applyFont="1" applyBorder="1" applyAlignment="1">
      <alignment horizontal="center" wrapText="1"/>
    </xf>
    <xf numFmtId="1" fontId="45" fillId="0" borderId="12" xfId="0" applyNumberFormat="1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3" fillId="0" borderId="22" xfId="0" applyFont="1" applyBorder="1" applyAlignment="1"/>
    <xf numFmtId="0" fontId="49" fillId="0" borderId="23" xfId="0" applyFont="1" applyBorder="1"/>
    <xf numFmtId="0" fontId="49" fillId="0" borderId="24" xfId="0" applyFont="1" applyBorder="1"/>
    <xf numFmtId="0" fontId="49" fillId="0" borderId="32" xfId="0" applyFont="1" applyBorder="1" applyAlignment="1">
      <alignment horizontal="left"/>
    </xf>
    <xf numFmtId="0" fontId="49" fillId="0" borderId="33" xfId="0" applyFont="1" applyBorder="1" applyAlignment="1">
      <alignment horizontal="left"/>
    </xf>
    <xf numFmtId="0" fontId="49" fillId="0" borderId="34" xfId="0" applyFont="1" applyBorder="1" applyAlignment="1">
      <alignment horizontal="left"/>
    </xf>
    <xf numFmtId="0" fontId="49" fillId="0" borderId="28" xfId="0" applyFont="1" applyBorder="1" applyAlignment="1">
      <alignment horizontal="left" wrapText="1"/>
    </xf>
    <xf numFmtId="0" fontId="49" fillId="0" borderId="29" xfId="0" applyFont="1" applyBorder="1" applyAlignment="1">
      <alignment horizontal="left" wrapText="1"/>
    </xf>
    <xf numFmtId="0" fontId="49" fillId="0" borderId="30" xfId="0" applyFont="1" applyBorder="1" applyAlignment="1">
      <alignment horizontal="left" wrapText="1"/>
    </xf>
    <xf numFmtId="0" fontId="49" fillId="0" borderId="32" xfId="0" applyFont="1" applyBorder="1" applyAlignment="1">
      <alignment horizontal="left" wrapText="1"/>
    </xf>
    <xf numFmtId="0" fontId="49" fillId="0" borderId="33" xfId="0" applyFont="1" applyBorder="1" applyAlignment="1">
      <alignment horizontal="left" wrapText="1"/>
    </xf>
    <xf numFmtId="0" fontId="49" fillId="0" borderId="34" xfId="0" applyFont="1" applyBorder="1" applyAlignment="1">
      <alignment horizontal="left" wrapText="1"/>
    </xf>
    <xf numFmtId="0" fontId="43" fillId="0" borderId="22" xfId="0" applyFont="1" applyBorder="1" applyAlignment="1">
      <alignment wrapText="1"/>
    </xf>
    <xf numFmtId="0" fontId="49" fillId="0" borderId="23" xfId="0" applyFont="1" applyBorder="1" applyAlignment="1">
      <alignment wrapText="1"/>
    </xf>
    <xf numFmtId="0" fontId="49" fillId="0" borderId="24" xfId="0" applyFont="1" applyBorder="1" applyAlignment="1">
      <alignment wrapText="1"/>
    </xf>
    <xf numFmtId="0" fontId="49" fillId="0" borderId="23" xfId="0" applyFont="1" applyBorder="1" applyAlignment="1"/>
    <xf numFmtId="0" fontId="49" fillId="0" borderId="24" xfId="0" applyFont="1" applyBorder="1" applyAlignment="1"/>
    <xf numFmtId="0" fontId="49" fillId="0" borderId="3" xfId="0" applyFont="1" applyBorder="1" applyAlignment="1">
      <alignment horizontal="left" wrapText="1"/>
    </xf>
    <xf numFmtId="0" fontId="49" fillId="0" borderId="5" xfId="0" applyFont="1" applyBorder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49" fillId="0" borderId="32" xfId="0" applyFont="1" applyBorder="1" applyAlignment="1">
      <alignment horizontal="left" vertical="center" wrapText="1"/>
    </xf>
    <xf numFmtId="0" fontId="49" fillId="0" borderId="33" xfId="0" applyFont="1" applyBorder="1" applyAlignment="1">
      <alignment horizontal="left" vertical="center" wrapText="1"/>
    </xf>
    <xf numFmtId="0" fontId="49" fillId="0" borderId="34" xfId="0" applyFont="1" applyBorder="1" applyAlignment="1">
      <alignment horizontal="left" vertical="center" wrapText="1"/>
    </xf>
    <xf numFmtId="0" fontId="43" fillId="0" borderId="40" xfId="0" applyFont="1" applyBorder="1" applyAlignment="1">
      <alignment horizontal="center" vertical="center" wrapText="1"/>
    </xf>
    <xf numFmtId="0" fontId="49" fillId="0" borderId="37" xfId="0" applyFont="1" applyBorder="1" applyAlignment="1">
      <alignment horizontal="center" vertical="center" wrapText="1"/>
    </xf>
    <xf numFmtId="0" fontId="49" fillId="0" borderId="41" xfId="0" applyFont="1" applyBorder="1" applyAlignment="1">
      <alignment horizontal="center" vertical="center" wrapText="1"/>
    </xf>
    <xf numFmtId="0" fontId="43" fillId="0" borderId="40" xfId="0" applyFont="1" applyBorder="1" applyAlignment="1">
      <alignment horizontal="center" wrapText="1"/>
    </xf>
    <xf numFmtId="0" fontId="49" fillId="0" borderId="37" xfId="0" applyFont="1" applyBorder="1" applyAlignment="1">
      <alignment horizontal="center" wrapText="1"/>
    </xf>
    <xf numFmtId="0" fontId="49" fillId="0" borderId="41" xfId="0" applyFont="1" applyBorder="1" applyAlignment="1">
      <alignment horizontal="center" wrapText="1"/>
    </xf>
    <xf numFmtId="0" fontId="63" fillId="0" borderId="0" xfId="0" applyFont="1" applyAlignment="1">
      <alignment horizontal="center" vertical="center" wrapText="1"/>
    </xf>
    <xf numFmtId="0" fontId="63" fillId="0" borderId="43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4" fillId="0" borderId="44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4" fillId="0" borderId="45" xfId="0" applyFont="1" applyBorder="1" applyAlignment="1">
      <alignment horizontal="center" vertical="center" wrapText="1"/>
    </xf>
    <xf numFmtId="0" fontId="64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65" fillId="0" borderId="12" xfId="0" applyNumberFormat="1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center" wrapText="1"/>
    </xf>
    <xf numFmtId="0" fontId="68" fillId="0" borderId="20" xfId="0" applyFont="1" applyBorder="1" applyAlignment="1">
      <alignment horizontal="center" vertical="center" wrapText="1"/>
    </xf>
    <xf numFmtId="1" fontId="66" fillId="0" borderId="12" xfId="0" applyNumberFormat="1" applyFont="1" applyBorder="1" applyAlignment="1">
      <alignment horizontal="center" vertical="center" wrapText="1"/>
    </xf>
    <xf numFmtId="1" fontId="66" fillId="0" borderId="0" xfId="0" applyNumberFormat="1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44" fillId="0" borderId="22" xfId="0" applyFont="1" applyBorder="1" applyAlignment="1">
      <alignment wrapText="1"/>
    </xf>
    <xf numFmtId="0" fontId="44" fillId="0" borderId="23" xfId="0" applyFont="1" applyBorder="1" applyAlignment="1">
      <alignment wrapText="1"/>
    </xf>
    <xf numFmtId="0" fontId="44" fillId="0" borderId="24" xfId="0" applyFont="1" applyBorder="1" applyAlignment="1">
      <alignment wrapText="1"/>
    </xf>
    <xf numFmtId="0" fontId="47" fillId="0" borderId="27" xfId="0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left" wrapText="1"/>
    </xf>
    <xf numFmtId="0" fontId="47" fillId="0" borderId="5" xfId="0" applyFont="1" applyBorder="1" applyAlignment="1">
      <alignment horizontal="left" wrapText="1"/>
    </xf>
    <xf numFmtId="0" fontId="47" fillId="0" borderId="4" xfId="0" applyFont="1" applyBorder="1" applyAlignment="1">
      <alignment horizontal="left" wrapText="1"/>
    </xf>
    <xf numFmtId="0" fontId="47" fillId="0" borderId="32" xfId="0" applyFont="1" applyBorder="1" applyAlignment="1">
      <alignment horizontal="left" wrapText="1"/>
    </xf>
    <xf numFmtId="0" fontId="47" fillId="0" borderId="33" xfId="0" applyFont="1" applyBorder="1" applyAlignment="1">
      <alignment horizontal="left" wrapText="1"/>
    </xf>
    <xf numFmtId="0" fontId="47" fillId="0" borderId="34" xfId="0" applyFont="1" applyBorder="1" applyAlignment="1">
      <alignment horizontal="left" wrapText="1"/>
    </xf>
    <xf numFmtId="0" fontId="44" fillId="0" borderId="22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4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wrapText="1"/>
    </xf>
    <xf numFmtId="0" fontId="47" fillId="0" borderId="29" xfId="0" applyFont="1" applyBorder="1" applyAlignment="1">
      <alignment horizontal="left" wrapText="1"/>
    </xf>
    <xf numFmtId="0" fontId="47" fillId="0" borderId="30" xfId="0" applyFont="1" applyBorder="1" applyAlignment="1">
      <alignment horizontal="left" wrapText="1"/>
    </xf>
    <xf numFmtId="0" fontId="44" fillId="0" borderId="47" xfId="0" applyFont="1" applyBorder="1" applyAlignment="1">
      <alignment horizontal="center" wrapText="1"/>
    </xf>
    <xf numFmtId="0" fontId="47" fillId="0" borderId="29" xfId="0" applyFont="1" applyBorder="1" applyAlignment="1">
      <alignment horizontal="center" wrapText="1"/>
    </xf>
    <xf numFmtId="0" fontId="47" fillId="0" borderId="30" xfId="0" applyFont="1" applyBorder="1" applyAlignment="1">
      <alignment horizontal="center" wrapText="1"/>
    </xf>
    <xf numFmtId="0" fontId="44" fillId="0" borderId="48" xfId="0" applyFont="1" applyBorder="1" applyAlignment="1">
      <alignment horizontal="center" wrapText="1"/>
    </xf>
    <xf numFmtId="0" fontId="47" fillId="0" borderId="5" xfId="0" applyFont="1" applyBorder="1" applyAlignment="1">
      <alignment horizontal="center" wrapText="1"/>
    </xf>
    <xf numFmtId="0" fontId="47" fillId="0" borderId="4" xfId="0" applyFont="1" applyBorder="1" applyAlignment="1">
      <alignment horizontal="center" wrapText="1"/>
    </xf>
    <xf numFmtId="0" fontId="44" fillId="0" borderId="49" xfId="0" applyFont="1" applyBorder="1" applyAlignment="1">
      <alignment horizontal="center" wrapText="1"/>
    </xf>
    <xf numFmtId="0" fontId="47" fillId="0" borderId="33" xfId="0" applyFont="1" applyBorder="1" applyAlignment="1">
      <alignment horizontal="center" wrapText="1"/>
    </xf>
    <xf numFmtId="0" fontId="47" fillId="0" borderId="34" xfId="0" applyFont="1" applyBorder="1" applyAlignment="1">
      <alignment horizontal="center" wrapText="1"/>
    </xf>
    <xf numFmtId="0" fontId="47" fillId="0" borderId="3" xfId="0" applyFont="1" applyBorder="1" applyAlignment="1">
      <alignment wrapText="1"/>
    </xf>
    <xf numFmtId="0" fontId="47" fillId="0" borderId="5" xfId="0" applyFont="1" applyBorder="1" applyAlignment="1">
      <alignment wrapText="1"/>
    </xf>
    <xf numFmtId="0" fontId="47" fillId="0" borderId="4" xfId="0" applyFont="1" applyBorder="1" applyAlignment="1">
      <alignment wrapText="1"/>
    </xf>
    <xf numFmtId="0" fontId="47" fillId="0" borderId="32" xfId="0" applyFont="1" applyBorder="1" applyAlignment="1">
      <alignment wrapText="1"/>
    </xf>
    <xf numFmtId="0" fontId="47" fillId="0" borderId="33" xfId="0" applyFont="1" applyBorder="1" applyAlignment="1">
      <alignment wrapText="1"/>
    </xf>
    <xf numFmtId="0" fontId="47" fillId="0" borderId="34" xfId="0" applyFont="1" applyBorder="1" applyAlignment="1">
      <alignment wrapText="1"/>
    </xf>
    <xf numFmtId="0" fontId="44" fillId="0" borderId="46" xfId="0" applyFont="1" applyBorder="1" applyAlignment="1">
      <alignment horizontal="center" wrapText="1"/>
    </xf>
    <xf numFmtId="0" fontId="47" fillId="0" borderId="23" xfId="0" applyFont="1" applyBorder="1" applyAlignment="1">
      <alignment horizontal="center" wrapText="1"/>
    </xf>
    <xf numFmtId="0" fontId="47" fillId="0" borderId="24" xfId="0" applyFont="1" applyBorder="1" applyAlignment="1">
      <alignment horizontal="center" wrapText="1"/>
    </xf>
    <xf numFmtId="0" fontId="7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/>
    <xf numFmtId="0" fontId="72" fillId="0" borderId="0" xfId="0" applyFont="1" applyAlignment="1">
      <alignment horizontal="left"/>
    </xf>
    <xf numFmtId="0" fontId="72" fillId="0" borderId="0" xfId="0" applyFont="1" applyAlignment="1">
      <alignment horizontal="left" vertical="center"/>
    </xf>
    <xf numFmtId="0" fontId="59" fillId="0" borderId="3" xfId="0" applyFont="1" applyBorder="1" applyAlignment="1">
      <alignment vertical="center" wrapText="1"/>
    </xf>
    <xf numFmtId="0" fontId="59" fillId="0" borderId="5" xfId="0" applyFont="1" applyBorder="1" applyAlignment="1">
      <alignment vertical="center" wrapText="1"/>
    </xf>
    <xf numFmtId="0" fontId="59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74" fillId="0" borderId="6" xfId="0" applyFont="1" applyBorder="1" applyAlignment="1">
      <alignment horizontal="center" vertical="center" wrapText="1"/>
    </xf>
    <xf numFmtId="0" fontId="74" fillId="0" borderId="7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6" fillId="0" borderId="7" xfId="0" applyFont="1" applyBorder="1" applyAlignment="1">
      <alignment horizontal="center" vertical="center" wrapText="1"/>
    </xf>
    <xf numFmtId="0" fontId="75" fillId="0" borderId="6" xfId="0" applyFont="1" applyBorder="1" applyAlignment="1">
      <alignment horizontal="center" vertical="center" wrapText="1"/>
    </xf>
    <xf numFmtId="0" fontId="75" fillId="0" borderId="7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59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0" fillId="0" borderId="3" xfId="0" applyFont="1" applyBorder="1" applyAlignment="1">
      <alignment wrapText="1"/>
    </xf>
    <xf numFmtId="0" fontId="60" fillId="0" borderId="5" xfId="0" applyFont="1" applyBorder="1" applyAlignment="1">
      <alignment wrapText="1"/>
    </xf>
    <xf numFmtId="0" fontId="60" fillId="0" borderId="4" xfId="0" applyFont="1" applyBorder="1" applyAlignment="1">
      <alignment wrapText="1"/>
    </xf>
    <xf numFmtId="0" fontId="59" fillId="0" borderId="6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center" vertical="top" wrapText="1"/>
    </xf>
    <xf numFmtId="0" fontId="59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6" fillId="0" borderId="0" xfId="2" applyFont="1" applyAlignment="1">
      <alignment horizontal="center" wrapText="1"/>
    </xf>
    <xf numFmtId="0" fontId="108" fillId="0" borderId="0" xfId="2" applyFont="1" applyAlignment="1">
      <alignment horizontal="left"/>
    </xf>
    <xf numFmtId="0" fontId="108" fillId="0" borderId="0" xfId="2" applyFont="1" applyAlignment="1">
      <alignment horizontal="left" vertical="center"/>
    </xf>
    <xf numFmtId="0" fontId="83" fillId="0" borderId="0" xfId="2" applyFont="1" applyBorder="1" applyAlignment="1">
      <alignment horizontal="left" vertical="center"/>
    </xf>
    <xf numFmtId="0" fontId="83" fillId="0" borderId="0" xfId="2" applyFont="1" applyBorder="1" applyAlignment="1">
      <alignment horizontal="left" vertical="center" wrapText="1"/>
    </xf>
    <xf numFmtId="0" fontId="84" fillId="5" borderId="6" xfId="2" applyFont="1" applyFill="1" applyBorder="1" applyAlignment="1">
      <alignment horizontal="center" vertical="center" wrapText="1"/>
    </xf>
    <xf numFmtId="0" fontId="84" fillId="5" borderId="7" xfId="2" applyFont="1" applyFill="1" applyBorder="1" applyAlignment="1">
      <alignment horizontal="center" vertical="center" wrapText="1"/>
    </xf>
    <xf numFmtId="2" fontId="84" fillId="5" borderId="3" xfId="2" applyNumberFormat="1" applyFont="1" applyFill="1" applyBorder="1" applyAlignment="1">
      <alignment horizontal="center" vertical="center" wrapText="1"/>
    </xf>
    <xf numFmtId="2" fontId="84" fillId="5" borderId="4" xfId="2" applyNumberFormat="1" applyFont="1" applyFill="1" applyBorder="1" applyAlignment="1">
      <alignment horizontal="center" vertical="center" wrapText="1"/>
    </xf>
    <xf numFmtId="0" fontId="87" fillId="4" borderId="6" xfId="2" applyFont="1" applyFill="1" applyBorder="1" applyAlignment="1">
      <alignment horizontal="center" vertical="center" wrapText="1"/>
    </xf>
    <xf numFmtId="0" fontId="87" fillId="4" borderId="7" xfId="2" applyFont="1" applyFill="1" applyBorder="1" applyAlignment="1">
      <alignment horizontal="center" vertical="center" wrapText="1"/>
    </xf>
    <xf numFmtId="0" fontId="88" fillId="4" borderId="6" xfId="2" applyFont="1" applyFill="1" applyBorder="1" applyAlignment="1">
      <alignment horizontal="center" vertical="center" wrapText="1"/>
    </xf>
    <xf numFmtId="0" fontId="88" fillId="4" borderId="7" xfId="2" applyFont="1" applyFill="1" applyBorder="1" applyAlignment="1">
      <alignment horizontal="center" vertical="center" wrapText="1"/>
    </xf>
    <xf numFmtId="0" fontId="89" fillId="0" borderId="7" xfId="2" applyFont="1" applyBorder="1" applyAlignment="1">
      <alignment horizontal="center" vertical="center" wrapText="1"/>
    </xf>
    <xf numFmtId="0" fontId="88" fillId="4" borderId="3" xfId="2" applyFont="1" applyFill="1" applyBorder="1" applyAlignment="1">
      <alignment horizontal="center" vertical="center" wrapText="1"/>
    </xf>
    <xf numFmtId="0" fontId="88" fillId="4" borderId="4" xfId="2" applyFont="1" applyFill="1" applyBorder="1" applyAlignment="1">
      <alignment horizontal="center" vertical="center" wrapText="1"/>
    </xf>
    <xf numFmtId="0" fontId="88" fillId="5" borderId="6" xfId="2" applyFont="1" applyFill="1" applyBorder="1" applyAlignment="1">
      <alignment horizontal="center" vertical="center" wrapText="1"/>
    </xf>
    <xf numFmtId="0" fontId="88" fillId="5" borderId="7" xfId="2" applyFont="1" applyFill="1" applyBorder="1" applyAlignment="1">
      <alignment horizontal="center" vertical="center" wrapText="1"/>
    </xf>
    <xf numFmtId="0" fontId="84" fillId="5" borderId="1" xfId="2" applyFont="1" applyFill="1" applyBorder="1" applyAlignment="1">
      <alignment horizontal="center" vertical="center" wrapText="1"/>
    </xf>
    <xf numFmtId="0" fontId="88" fillId="4" borderId="28" xfId="2" applyFont="1" applyFill="1" applyBorder="1" applyAlignment="1">
      <alignment horizontal="center" vertical="center" wrapText="1"/>
    </xf>
    <xf numFmtId="0" fontId="88" fillId="4" borderId="29" xfId="2" applyFont="1" applyFill="1" applyBorder="1" applyAlignment="1">
      <alignment horizontal="center" vertical="center" wrapText="1"/>
    </xf>
    <xf numFmtId="0" fontId="97" fillId="0" borderId="56" xfId="3" applyFont="1" applyBorder="1" applyAlignment="1">
      <alignment horizontal="center" vertical="center" wrapText="1"/>
    </xf>
    <xf numFmtId="0" fontId="97" fillId="0" borderId="57" xfId="3" applyFont="1" applyBorder="1" applyAlignment="1">
      <alignment horizontal="center" vertical="center" wrapText="1"/>
    </xf>
    <xf numFmtId="0" fontId="85" fillId="0" borderId="0" xfId="3" applyFont="1" applyAlignment="1">
      <alignment horizontal="left"/>
    </xf>
    <xf numFmtId="0" fontId="85" fillId="0" borderId="0" xfId="3" applyFont="1" applyAlignment="1">
      <alignment horizontal="left" vertical="center"/>
    </xf>
    <xf numFmtId="0" fontId="93" fillId="0" borderId="0" xfId="3" applyFont="1" applyBorder="1" applyAlignment="1">
      <alignment horizontal="center"/>
    </xf>
    <xf numFmtId="0" fontId="95" fillId="4" borderId="53" xfId="3" applyFont="1" applyFill="1" applyBorder="1" applyAlignment="1">
      <alignment horizontal="center" vertical="center" wrapText="1"/>
    </xf>
    <xf numFmtId="0" fontId="96" fillId="4" borderId="53" xfId="3" applyFont="1" applyFill="1" applyBorder="1" applyAlignment="1">
      <alignment horizontal="center" vertical="center" wrapText="1"/>
    </xf>
    <xf numFmtId="0" fontId="96" fillId="4" borderId="54" xfId="3" applyFont="1" applyFill="1" applyBorder="1" applyAlignment="1">
      <alignment horizontal="center" vertical="center" wrapText="1"/>
    </xf>
    <xf numFmtId="0" fontId="96" fillId="4" borderId="55" xfId="3" applyFont="1" applyFill="1" applyBorder="1" applyAlignment="1">
      <alignment horizontal="center" vertical="center" wrapText="1"/>
    </xf>
    <xf numFmtId="0" fontId="92" fillId="0" borderId="53" xfId="3" applyBorder="1"/>
    <xf numFmtId="0" fontId="98" fillId="0" borderId="44" xfId="3" applyFont="1" applyBorder="1" applyAlignment="1">
      <alignment horizontal="left" vertical="center" wrapText="1"/>
    </xf>
    <xf numFmtId="0" fontId="98" fillId="0" borderId="60" xfId="3" applyFont="1" applyBorder="1" applyAlignment="1">
      <alignment horizontal="left" vertical="center" wrapText="1"/>
    </xf>
    <xf numFmtId="0" fontId="97" fillId="0" borderId="54" xfId="3" applyFont="1" applyBorder="1" applyAlignment="1">
      <alignment horizontal="center" vertical="center" wrapText="1"/>
    </xf>
    <xf numFmtId="0" fontId="97" fillId="0" borderId="59" xfId="3" applyFont="1" applyBorder="1" applyAlignment="1">
      <alignment horizontal="center" vertical="center" wrapText="1"/>
    </xf>
    <xf numFmtId="0" fontId="98" fillId="0" borderId="43" xfId="3" applyFont="1" applyBorder="1" applyAlignment="1">
      <alignment horizontal="left" vertical="center" wrapText="1"/>
    </xf>
    <xf numFmtId="0" fontId="98" fillId="0" borderId="58" xfId="3" applyFont="1" applyBorder="1" applyAlignment="1">
      <alignment horizontal="left" vertical="center" wrapText="1"/>
    </xf>
    <xf numFmtId="0" fontId="96" fillId="0" borderId="53" xfId="3" applyFont="1" applyBorder="1" applyAlignment="1">
      <alignment horizontal="left" vertical="center" wrapText="1"/>
    </xf>
    <xf numFmtId="0" fontId="98" fillId="0" borderId="56" xfId="3" applyFont="1" applyBorder="1" applyAlignment="1">
      <alignment horizontal="left" vertical="center" wrapText="1"/>
    </xf>
    <xf numFmtId="0" fontId="98" fillId="0" borderId="57" xfId="3" applyFont="1" applyBorder="1" applyAlignment="1">
      <alignment horizontal="left" vertical="center" wrapText="1"/>
    </xf>
    <xf numFmtId="0" fontId="97" fillId="4" borderId="54" xfId="3" applyFont="1" applyFill="1" applyBorder="1" applyAlignment="1">
      <alignment horizontal="center" vertical="center" wrapText="1"/>
    </xf>
    <xf numFmtId="0" fontId="97" fillId="4" borderId="59" xfId="3" applyFont="1" applyFill="1" applyBorder="1" applyAlignment="1">
      <alignment horizontal="center" vertical="center" wrapText="1"/>
    </xf>
    <xf numFmtId="0" fontId="96" fillId="4" borderId="43" xfId="3" applyFont="1" applyFill="1" applyBorder="1" applyAlignment="1">
      <alignment horizontal="left" vertical="center" wrapText="1"/>
    </xf>
    <xf numFmtId="0" fontId="96" fillId="4" borderId="58" xfId="3" applyFont="1" applyFill="1" applyBorder="1" applyAlignment="1">
      <alignment horizontal="left" vertical="center" wrapText="1"/>
    </xf>
    <xf numFmtId="0" fontId="96" fillId="4" borderId="44" xfId="3" applyFont="1" applyFill="1" applyBorder="1" applyAlignment="1">
      <alignment horizontal="left" vertical="center" wrapText="1"/>
    </xf>
    <xf numFmtId="0" fontId="98" fillId="4" borderId="60" xfId="3" applyFont="1" applyFill="1" applyBorder="1" applyAlignment="1">
      <alignment horizontal="left" vertical="center" wrapText="1"/>
    </xf>
    <xf numFmtId="0" fontId="96" fillId="4" borderId="45" xfId="3" applyFont="1" applyFill="1" applyBorder="1" applyAlignment="1">
      <alignment horizontal="left" vertical="center" wrapText="1"/>
    </xf>
    <xf numFmtId="0" fontId="96" fillId="4" borderId="61" xfId="3" applyFont="1" applyFill="1" applyBorder="1" applyAlignment="1">
      <alignment horizontal="left" vertical="center" wrapText="1"/>
    </xf>
    <xf numFmtId="0" fontId="96" fillId="0" borderId="53" xfId="3" applyFont="1" applyFill="1" applyBorder="1" applyAlignment="1">
      <alignment horizontal="left" vertical="center" wrapText="1"/>
    </xf>
  </cellXfs>
  <cellStyles count="4">
    <cellStyle name="Normalny" xfId="0" builtinId="0"/>
    <cellStyle name="Normalny 2" xfId="2"/>
    <cellStyle name="Normalny 3" xfId="3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I%20Grudziadz/GF_2010_2014_PO_ROZLICZENIU_2009_NA_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ykres_zdolnosc_inwest"/>
      <sheetName val="Wsk. 15%"/>
      <sheetName val="Wsk. 60%"/>
      <sheetName val="Wsk. zadł. nowy"/>
      <sheetName val="Dane_do_wykresow"/>
      <sheetName val="Dane_do_wskazniki"/>
      <sheetName val="Projekcja"/>
      <sheetName val="Wyk_wsk1"/>
      <sheetName val="Wyk_wsk2"/>
      <sheetName val="Wolne srodki"/>
      <sheetName val="Wynik_budzetu"/>
      <sheetName val="Budzet"/>
      <sheetName val="Zalozenia"/>
      <sheetName val="292"/>
      <sheetName val="001"/>
      <sheetName val="031"/>
      <sheetName val="201"/>
      <sheetName val="050"/>
      <sheetName val="077"/>
      <sheetName val="203"/>
      <sheetName val="Prognozy_makro"/>
      <sheetName val="Nota_budzetow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 t="str">
            <v>A.</v>
          </cell>
        </row>
        <row r="9">
          <cell r="A9" t="str">
            <v>A.1</v>
          </cell>
        </row>
        <row r="14">
          <cell r="A14" t="str">
            <v>A.2</v>
          </cell>
        </row>
        <row r="19">
          <cell r="A19" t="str">
            <v>A.3</v>
          </cell>
        </row>
        <row r="24">
          <cell r="A24" t="str">
            <v>A.4</v>
          </cell>
        </row>
        <row r="29">
          <cell r="A29" t="str">
            <v>A.5</v>
          </cell>
        </row>
        <row r="34">
          <cell r="A34" t="str">
            <v>A.6</v>
          </cell>
        </row>
        <row r="39">
          <cell r="A39" t="str">
            <v>A.7</v>
          </cell>
        </row>
        <row r="44">
          <cell r="A44" t="str">
            <v>A.8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6"/>
  <sheetViews>
    <sheetView tabSelected="1" topLeftCell="A76" zoomScale="50" zoomScaleNormal="50" zoomScaleSheetLayoutView="20" workbookViewId="0">
      <selection activeCell="B85" sqref="B85"/>
    </sheetView>
  </sheetViews>
  <sheetFormatPr defaultRowHeight="21.75" customHeight="1"/>
  <cols>
    <col min="1" max="1" width="9.125" style="2" bestFit="1" customWidth="1"/>
    <col min="2" max="2" width="106.875" style="43" customWidth="1"/>
    <col min="3" max="3" width="26.375" style="3" customWidth="1"/>
    <col min="4" max="4" width="23.25" style="3" bestFit="1" customWidth="1"/>
    <col min="5" max="5" width="25.25" style="3" bestFit="1" customWidth="1"/>
    <col min="6" max="6" width="11.75" style="1" customWidth="1"/>
    <col min="7" max="16384" width="9" style="1"/>
  </cols>
  <sheetData>
    <row r="1" spans="1:5" ht="30.75" customHeight="1">
      <c r="C1" s="380" t="s">
        <v>113</v>
      </c>
      <c r="D1" s="380"/>
      <c r="E1" s="380"/>
    </row>
    <row r="2" spans="1:5" ht="30.75" customHeight="1">
      <c r="C2" s="381" t="s">
        <v>110</v>
      </c>
      <c r="D2" s="381"/>
      <c r="E2" s="381"/>
    </row>
    <row r="3" spans="1:5" ht="30.75" customHeight="1">
      <c r="C3" s="381" t="s">
        <v>111</v>
      </c>
      <c r="D3" s="381"/>
      <c r="E3" s="381"/>
    </row>
    <row r="4" spans="1:5" ht="30.75" customHeight="1">
      <c r="C4" s="381" t="s">
        <v>112</v>
      </c>
      <c r="D4" s="381"/>
      <c r="E4" s="381"/>
    </row>
    <row r="5" spans="1:5" ht="30.75" customHeight="1">
      <c r="C5" s="381" t="s">
        <v>368</v>
      </c>
      <c r="D5" s="381"/>
      <c r="E5" s="381"/>
    </row>
    <row r="6" spans="1:5" ht="30.75">
      <c r="A6" s="360"/>
      <c r="B6" s="360"/>
      <c r="C6" s="360"/>
      <c r="D6" s="360"/>
      <c r="E6" s="360"/>
    </row>
    <row r="7" spans="1:5" s="17" customFormat="1" ht="68.25" customHeight="1">
      <c r="A7" s="372" t="s">
        <v>369</v>
      </c>
      <c r="B7" s="372"/>
      <c r="C7" s="372"/>
      <c r="D7" s="372"/>
      <c r="E7" s="372"/>
    </row>
    <row r="8" spans="1:5" ht="21.75" customHeight="1">
      <c r="B8" s="34"/>
      <c r="E8" s="47"/>
    </row>
    <row r="9" spans="1:5" s="19" customFormat="1" ht="27.75">
      <c r="A9" s="375" t="s">
        <v>0</v>
      </c>
      <c r="B9" s="376" t="s">
        <v>1</v>
      </c>
      <c r="C9" s="370" t="s">
        <v>370</v>
      </c>
      <c r="D9" s="368" t="s">
        <v>371</v>
      </c>
      <c r="E9" s="370" t="s">
        <v>109</v>
      </c>
    </row>
    <row r="10" spans="1:5" s="19" customFormat="1" ht="63.75" customHeight="1">
      <c r="A10" s="375"/>
      <c r="B10" s="376"/>
      <c r="C10" s="371"/>
      <c r="D10" s="369"/>
      <c r="E10" s="371"/>
    </row>
    <row r="11" spans="1:5" s="46" customFormat="1" ht="23.25">
      <c r="A11" s="32">
        <v>1</v>
      </c>
      <c r="B11" s="45">
        <v>2</v>
      </c>
      <c r="C11" s="45">
        <v>3</v>
      </c>
      <c r="D11" s="45">
        <v>4</v>
      </c>
      <c r="E11" s="45">
        <v>5</v>
      </c>
    </row>
    <row r="12" spans="1:5" s="7" customFormat="1" ht="32.25" customHeight="1">
      <c r="A12" s="30" t="s">
        <v>2</v>
      </c>
      <c r="B12" s="35" t="s">
        <v>26</v>
      </c>
      <c r="C12" s="20">
        <f t="shared" ref="C12" si="0">C13+C14</f>
        <v>41746487.810000002</v>
      </c>
      <c r="D12" s="20">
        <f>SUM(D13:D14)</f>
        <v>20857799.050000001</v>
      </c>
      <c r="E12" s="52">
        <f>D12/C12</f>
        <v>0.49963003223000951</v>
      </c>
    </row>
    <row r="13" spans="1:5" s="5" customFormat="1" ht="26.25" customHeight="1">
      <c r="A13" s="31" t="s">
        <v>20</v>
      </c>
      <c r="B13" s="36" t="s">
        <v>3</v>
      </c>
      <c r="C13" s="21">
        <v>36690371.859999999</v>
      </c>
      <c r="D13" s="21">
        <v>20239630.690000001</v>
      </c>
      <c r="E13" s="52">
        <f t="shared" ref="E13:E54" si="1">D13/C13</f>
        <v>0.55163329407585904</v>
      </c>
    </row>
    <row r="14" spans="1:5" s="5" customFormat="1" ht="27" customHeight="1">
      <c r="A14" s="31" t="s">
        <v>21</v>
      </c>
      <c r="B14" s="36" t="s">
        <v>12</v>
      </c>
      <c r="C14" s="21">
        <v>5056115.95</v>
      </c>
      <c r="D14" s="21">
        <v>618168.36</v>
      </c>
      <c r="E14" s="52">
        <f t="shared" si="1"/>
        <v>0.12226150786751636</v>
      </c>
    </row>
    <row r="15" spans="1:5" s="4" customFormat="1" ht="23.25">
      <c r="A15" s="32" t="s">
        <v>22</v>
      </c>
      <c r="B15" s="37" t="s">
        <v>13</v>
      </c>
      <c r="C15" s="22">
        <v>2500000</v>
      </c>
      <c r="D15" s="22">
        <v>310519.15000000002</v>
      </c>
      <c r="E15" s="52">
        <f t="shared" si="1"/>
        <v>0.12420766000000001</v>
      </c>
    </row>
    <row r="16" spans="1:5" s="8" customFormat="1" ht="55.5">
      <c r="A16" s="30" t="s">
        <v>4</v>
      </c>
      <c r="B16" s="35" t="s">
        <v>27</v>
      </c>
      <c r="C16" s="20">
        <f>C17+C18+C20+C25-C26</f>
        <v>35156375.5</v>
      </c>
      <c r="D16" s="20">
        <f>D17+D18+D20+D25-D26</f>
        <v>17968918.23</v>
      </c>
      <c r="E16" s="52">
        <f t="shared" si="1"/>
        <v>0.51111407175634471</v>
      </c>
    </row>
    <row r="17" spans="1:5" s="5" customFormat="1" ht="46.5">
      <c r="A17" s="31" t="s">
        <v>23</v>
      </c>
      <c r="B17" s="36" t="s">
        <v>85</v>
      </c>
      <c r="C17" s="21">
        <v>16816542</v>
      </c>
      <c r="D17" s="21">
        <v>8826703.6699999999</v>
      </c>
      <c r="E17" s="52">
        <f t="shared" si="1"/>
        <v>0.52488220646075745</v>
      </c>
    </row>
    <row r="18" spans="1:5" s="5" customFormat="1" ht="23.25">
      <c r="A18" s="31" t="s">
        <v>24</v>
      </c>
      <c r="B18" s="36" t="s">
        <v>36</v>
      </c>
      <c r="C18" s="21">
        <v>664500</v>
      </c>
      <c r="D18" s="21">
        <v>349679.13</v>
      </c>
      <c r="E18" s="52">
        <f t="shared" si="1"/>
        <v>0.5262289390519187</v>
      </c>
    </row>
    <row r="19" spans="1:5" s="5" customFormat="1" ht="23.25">
      <c r="A19" s="32" t="s">
        <v>86</v>
      </c>
      <c r="B19" s="37" t="s">
        <v>87</v>
      </c>
      <c r="C19" s="22">
        <v>0</v>
      </c>
      <c r="D19" s="22">
        <v>0</v>
      </c>
      <c r="E19" s="52">
        <v>0</v>
      </c>
    </row>
    <row r="20" spans="1:5" s="5" customFormat="1" ht="46.5">
      <c r="A20" s="31" t="s">
        <v>28</v>
      </c>
      <c r="B20" s="36" t="s">
        <v>80</v>
      </c>
      <c r="C20" s="23">
        <f>SUM(C21:C24)</f>
        <v>2776300.48</v>
      </c>
      <c r="D20" s="23">
        <f>SUM(D21:D24)</f>
        <v>912676.09</v>
      </c>
      <c r="E20" s="52">
        <f t="shared" si="1"/>
        <v>0.32873822432937805</v>
      </c>
    </row>
    <row r="21" spans="1:5" s="9" customFormat="1" ht="46.5">
      <c r="A21" s="361"/>
      <c r="B21" s="38" t="s">
        <v>90</v>
      </c>
      <c r="C21" s="22">
        <v>170000</v>
      </c>
      <c r="D21" s="22">
        <v>32242.09</v>
      </c>
      <c r="E21" s="52">
        <f t="shared" si="1"/>
        <v>0.18965935294117647</v>
      </c>
    </row>
    <row r="22" spans="1:5" s="9" customFormat="1" ht="23.25">
      <c r="A22" s="361"/>
      <c r="B22" s="38" t="s">
        <v>78</v>
      </c>
      <c r="C22" s="22">
        <v>46824</v>
      </c>
      <c r="D22" s="22">
        <v>9298.8799999999992</v>
      </c>
      <c r="E22" s="52">
        <f>D22/C22</f>
        <v>0.19859217495301554</v>
      </c>
    </row>
    <row r="23" spans="1:5" s="9" customFormat="1" ht="23.25">
      <c r="A23" s="361"/>
      <c r="B23" s="38" t="s">
        <v>89</v>
      </c>
      <c r="C23" s="22">
        <v>0</v>
      </c>
      <c r="D23" s="22">
        <v>0</v>
      </c>
      <c r="E23" s="52">
        <v>0</v>
      </c>
    </row>
    <row r="24" spans="1:5" s="48" customFormat="1" ht="69.75">
      <c r="A24" s="361"/>
      <c r="B24" s="39" t="s">
        <v>95</v>
      </c>
      <c r="C24" s="21">
        <v>2559476.48</v>
      </c>
      <c r="D24" s="21">
        <v>871135.12</v>
      </c>
      <c r="E24" s="52">
        <f t="shared" si="1"/>
        <v>0.34035675920725789</v>
      </c>
    </row>
    <row r="25" spans="1:5" s="10" customFormat="1" ht="21.75" customHeight="1">
      <c r="A25" s="32" t="s">
        <v>25</v>
      </c>
      <c r="B25" s="37" t="s">
        <v>37</v>
      </c>
      <c r="C25" s="22">
        <v>15874033.02</v>
      </c>
      <c r="D25" s="22">
        <v>8332710.9800000004</v>
      </c>
      <c r="E25" s="52">
        <f t="shared" si="1"/>
        <v>0.5249271542714733</v>
      </c>
    </row>
    <row r="26" spans="1:5" s="10" customFormat="1" ht="21.75" customHeight="1">
      <c r="A26" s="32"/>
      <c r="B26" s="37" t="s">
        <v>97</v>
      </c>
      <c r="C26" s="22">
        <f>SUM(C36)</f>
        <v>975000</v>
      </c>
      <c r="D26" s="22">
        <f>SUM(D37)</f>
        <v>452851.64</v>
      </c>
      <c r="E26" s="52">
        <f t="shared" si="1"/>
        <v>0.46446322051282052</v>
      </c>
    </row>
    <row r="27" spans="1:5" s="8" customFormat="1" ht="55.5">
      <c r="A27" s="30" t="s">
        <v>5</v>
      </c>
      <c r="B27" s="35" t="s">
        <v>93</v>
      </c>
      <c r="C27" s="20">
        <f>C12-C16</f>
        <v>6590112.3100000024</v>
      </c>
      <c r="D27" s="20">
        <f t="shared" ref="D27" si="2">D12-D16</f>
        <v>2888880.8200000003</v>
      </c>
      <c r="E27" s="52">
        <f t="shared" si="1"/>
        <v>0.43836594645228427</v>
      </c>
    </row>
    <row r="28" spans="1:5" s="11" customFormat="1" ht="73.5">
      <c r="A28" s="56" t="s">
        <v>82</v>
      </c>
      <c r="B28" s="55" t="s">
        <v>100</v>
      </c>
      <c r="C28" s="57">
        <f>C13-C16</f>
        <v>1533996.3599999994</v>
      </c>
      <c r="D28" s="57">
        <f t="shared" ref="D28" si="3">D13-D16</f>
        <v>2270712.4600000009</v>
      </c>
      <c r="E28" s="58">
        <f t="shared" si="1"/>
        <v>1.4802593534185451</v>
      </c>
    </row>
    <row r="29" spans="1:5" s="8" customFormat="1" ht="27.75">
      <c r="A29" s="30" t="s">
        <v>7</v>
      </c>
      <c r="B29" s="35" t="s">
        <v>76</v>
      </c>
      <c r="C29" s="20">
        <f t="shared" ref="C29:D29" si="4">C30+C31+C32</f>
        <v>0</v>
      </c>
      <c r="D29" s="20">
        <f t="shared" si="4"/>
        <v>76903.960000000006</v>
      </c>
      <c r="E29" s="52">
        <v>0</v>
      </c>
    </row>
    <row r="30" spans="1:5" s="10" customFormat="1" ht="21.75" customHeight="1">
      <c r="A30" s="32" t="s">
        <v>14</v>
      </c>
      <c r="B30" s="37" t="s">
        <v>38</v>
      </c>
      <c r="C30" s="22">
        <v>0</v>
      </c>
      <c r="D30" s="22">
        <v>0</v>
      </c>
      <c r="E30" s="52">
        <v>0</v>
      </c>
    </row>
    <row r="31" spans="1:5" s="10" customFormat="1" ht="21.75" customHeight="1">
      <c r="A31" s="32" t="s">
        <v>15</v>
      </c>
      <c r="B31" s="37" t="s">
        <v>39</v>
      </c>
      <c r="C31" s="22">
        <v>0</v>
      </c>
      <c r="D31" s="22">
        <v>76903.960000000006</v>
      </c>
      <c r="E31" s="52">
        <v>0</v>
      </c>
    </row>
    <row r="32" spans="1:5" s="10" customFormat="1" ht="23.25">
      <c r="A32" s="32" t="s">
        <v>29</v>
      </c>
      <c r="B32" s="37" t="s">
        <v>40</v>
      </c>
      <c r="C32" s="22">
        <v>0</v>
      </c>
      <c r="D32" s="22">
        <v>0</v>
      </c>
      <c r="E32" s="52">
        <v>0</v>
      </c>
    </row>
    <row r="33" spans="1:5" s="8" customFormat="1" ht="55.5">
      <c r="A33" s="30" t="s">
        <v>8</v>
      </c>
      <c r="B33" s="35" t="s">
        <v>30</v>
      </c>
      <c r="C33" s="20">
        <f t="shared" ref="C33:D33" si="5">C27+C29</f>
        <v>6590112.3100000024</v>
      </c>
      <c r="D33" s="20">
        <f t="shared" si="5"/>
        <v>2965784.7800000003</v>
      </c>
      <c r="E33" s="52">
        <f t="shared" si="1"/>
        <v>0.45003554423490533</v>
      </c>
    </row>
    <row r="34" spans="1:5" s="11" customFormat="1" ht="73.5">
      <c r="A34" s="56" t="s">
        <v>82</v>
      </c>
      <c r="B34" s="55" t="s">
        <v>101</v>
      </c>
      <c r="C34" s="57">
        <f t="shared" ref="C34:D34" si="6">C13-C16+C29</f>
        <v>1533996.3599999994</v>
      </c>
      <c r="D34" s="57">
        <f t="shared" si="6"/>
        <v>2347616.4200000009</v>
      </c>
      <c r="E34" s="58">
        <f t="shared" si="1"/>
        <v>1.5303924319611826</v>
      </c>
    </row>
    <row r="35" spans="1:5" s="8" customFormat="1" ht="27.75">
      <c r="A35" s="30" t="s">
        <v>9</v>
      </c>
      <c r="B35" s="35" t="s">
        <v>94</v>
      </c>
      <c r="C35" s="20">
        <f>C36+C42</f>
        <v>3786541.6</v>
      </c>
      <c r="D35" s="20">
        <f t="shared" ref="D35" si="7">D36+D42</f>
        <v>1782543.3399999999</v>
      </c>
      <c r="E35" s="52">
        <f t="shared" si="1"/>
        <v>0.47075762748783739</v>
      </c>
    </row>
    <row r="36" spans="1:5" s="5" customFormat="1" ht="25.5" customHeight="1">
      <c r="A36" s="31" t="s">
        <v>16</v>
      </c>
      <c r="B36" s="36" t="s">
        <v>41</v>
      </c>
      <c r="C36" s="23">
        <f>C37+C38+C40</f>
        <v>975000</v>
      </c>
      <c r="D36" s="23">
        <f t="shared" ref="D36" si="8">D37+D38+D40</f>
        <v>452851.64</v>
      </c>
      <c r="E36" s="52">
        <f t="shared" si="1"/>
        <v>0.46446322051282052</v>
      </c>
    </row>
    <row r="37" spans="1:5" s="4" customFormat="1" ht="22.5" customHeight="1">
      <c r="A37" s="32" t="s">
        <v>56</v>
      </c>
      <c r="B37" s="40" t="s">
        <v>34</v>
      </c>
      <c r="C37" s="22">
        <v>975000</v>
      </c>
      <c r="D37" s="22">
        <v>452851.64</v>
      </c>
      <c r="E37" s="52">
        <f t="shared" si="1"/>
        <v>0.46446322051282052</v>
      </c>
    </row>
    <row r="38" spans="1:5" s="4" customFormat="1" ht="23.25">
      <c r="A38" s="32" t="s">
        <v>57</v>
      </c>
      <c r="B38" s="40" t="s">
        <v>6</v>
      </c>
      <c r="C38" s="22">
        <v>0</v>
      </c>
      <c r="D38" s="22">
        <v>0</v>
      </c>
      <c r="E38" s="52">
        <v>0</v>
      </c>
    </row>
    <row r="39" spans="1:5" s="12" customFormat="1" ht="46.5">
      <c r="A39" s="32"/>
      <c r="B39" s="39" t="s">
        <v>31</v>
      </c>
      <c r="C39" s="24">
        <v>0</v>
      </c>
      <c r="D39" s="24">
        <v>0</v>
      </c>
      <c r="E39" s="52">
        <v>0</v>
      </c>
    </row>
    <row r="40" spans="1:5" s="4" customFormat="1" ht="46.5">
      <c r="A40" s="32" t="s">
        <v>58</v>
      </c>
      <c r="B40" s="40" t="s">
        <v>79</v>
      </c>
      <c r="C40" s="22">
        <v>0</v>
      </c>
      <c r="D40" s="22">
        <v>0</v>
      </c>
      <c r="E40" s="52">
        <v>0</v>
      </c>
    </row>
    <row r="41" spans="1:5" s="15" customFormat="1" ht="46.5">
      <c r="A41" s="33"/>
      <c r="B41" s="39" t="s">
        <v>32</v>
      </c>
      <c r="C41" s="24">
        <v>0</v>
      </c>
      <c r="D41" s="24">
        <v>0</v>
      </c>
      <c r="E41" s="52">
        <v>0</v>
      </c>
    </row>
    <row r="42" spans="1:5" s="5" customFormat="1" ht="46.5">
      <c r="A42" s="31" t="s">
        <v>17</v>
      </c>
      <c r="B42" s="36" t="s">
        <v>92</v>
      </c>
      <c r="C42" s="21">
        <v>2811541.6</v>
      </c>
      <c r="D42" s="21">
        <v>1329691.7</v>
      </c>
      <c r="E42" s="52">
        <f t="shared" si="1"/>
        <v>0.47294043239481143</v>
      </c>
    </row>
    <row r="43" spans="1:5" s="12" customFormat="1" ht="46.5">
      <c r="A43" s="50"/>
      <c r="B43" s="39" t="s">
        <v>35</v>
      </c>
      <c r="C43" s="24">
        <v>0</v>
      </c>
      <c r="D43" s="24">
        <v>0</v>
      </c>
      <c r="E43" s="52">
        <v>0</v>
      </c>
    </row>
    <row r="44" spans="1:5" s="13" customFormat="1" ht="27.75">
      <c r="A44" s="51" t="s">
        <v>42</v>
      </c>
      <c r="B44" s="41" t="s">
        <v>107</v>
      </c>
      <c r="C44" s="21">
        <v>0</v>
      </c>
      <c r="D44" s="21">
        <v>0</v>
      </c>
      <c r="E44" s="52">
        <v>0</v>
      </c>
    </row>
    <row r="45" spans="1:5" s="5" customFormat="1" ht="73.5">
      <c r="A45" s="56" t="s">
        <v>82</v>
      </c>
      <c r="B45" s="59" t="s">
        <v>102</v>
      </c>
      <c r="C45" s="60">
        <f>C13+C29-C16-C36</f>
        <v>558996.3599999994</v>
      </c>
      <c r="D45" s="60">
        <f t="shared" ref="D45" si="9">D13+D29-D16-D36</f>
        <v>1894764.7800000017</v>
      </c>
      <c r="E45" s="58">
        <f t="shared" si="1"/>
        <v>3.3895833954983243</v>
      </c>
    </row>
    <row r="46" spans="1:5" s="8" customFormat="1" ht="55.5">
      <c r="A46" s="30" t="s">
        <v>10</v>
      </c>
      <c r="B46" s="35" t="s">
        <v>43</v>
      </c>
      <c r="C46" s="20">
        <f>C33-C35-C44</f>
        <v>2803570.7100000023</v>
      </c>
      <c r="D46" s="20">
        <f t="shared" ref="D46" si="10">D33-D35-D44</f>
        <v>1183241.4400000004</v>
      </c>
      <c r="E46" s="52">
        <f t="shared" si="1"/>
        <v>0.4220480103389293</v>
      </c>
    </row>
    <row r="47" spans="1:5" s="8" customFormat="1" ht="27.75">
      <c r="A47" s="30" t="s">
        <v>44</v>
      </c>
      <c r="B47" s="35" t="s">
        <v>45</v>
      </c>
      <c r="C47" s="20">
        <f>C48+C53</f>
        <v>5007009.67</v>
      </c>
      <c r="D47" s="20">
        <f>D48+D53</f>
        <v>2457353.16</v>
      </c>
      <c r="E47" s="52">
        <f t="shared" si="1"/>
        <v>0.49078258720439022</v>
      </c>
    </row>
    <row r="48" spans="1:5" s="4" customFormat="1" ht="23.25">
      <c r="A48" s="32" t="s">
        <v>46</v>
      </c>
      <c r="B48" s="37" t="s">
        <v>47</v>
      </c>
      <c r="C48" s="25">
        <f>SUM(C49:C52)</f>
        <v>2851028.88</v>
      </c>
      <c r="D48" s="25">
        <f t="shared" ref="D48" si="11">SUM(D49:D52)</f>
        <v>2223899.2600000002</v>
      </c>
      <c r="E48" s="52">
        <f t="shared" si="1"/>
        <v>0.78003392936517724</v>
      </c>
    </row>
    <row r="49" spans="1:5" s="4" customFormat="1" ht="46.5">
      <c r="A49" s="365"/>
      <c r="B49" s="38" t="s">
        <v>90</v>
      </c>
      <c r="C49" s="25">
        <v>2656508.5</v>
      </c>
      <c r="D49" s="25">
        <v>2189460.4900000002</v>
      </c>
      <c r="E49" s="52">
        <f t="shared" si="1"/>
        <v>0.82418727062232255</v>
      </c>
    </row>
    <row r="50" spans="1:5" s="4" customFormat="1" ht="23.25">
      <c r="A50" s="366"/>
      <c r="B50" s="38" t="s">
        <v>78</v>
      </c>
      <c r="C50" s="25">
        <v>194520.38</v>
      </c>
      <c r="D50" s="25">
        <v>34438.769999999997</v>
      </c>
      <c r="E50" s="52">
        <f>D50/C50</f>
        <v>0.17704453384267496</v>
      </c>
    </row>
    <row r="51" spans="1:5" s="4" customFormat="1" ht="23.25">
      <c r="A51" s="366"/>
      <c r="B51" s="38" t="s">
        <v>89</v>
      </c>
      <c r="C51" s="25">
        <v>0</v>
      </c>
      <c r="D51" s="25">
        <v>0</v>
      </c>
      <c r="E51" s="52">
        <v>0</v>
      </c>
    </row>
    <row r="52" spans="1:5" s="5" customFormat="1" ht="69.75">
      <c r="A52" s="367"/>
      <c r="B52" s="39" t="s">
        <v>95</v>
      </c>
      <c r="C52" s="23">
        <v>0</v>
      </c>
      <c r="D52" s="23">
        <v>0</v>
      </c>
      <c r="E52" s="52">
        <v>0</v>
      </c>
    </row>
    <row r="53" spans="1:5" s="4" customFormat="1" ht="21.75" customHeight="1">
      <c r="A53" s="32" t="s">
        <v>48</v>
      </c>
      <c r="B53" s="37" t="s">
        <v>49</v>
      </c>
      <c r="C53" s="22">
        <v>2155980.79</v>
      </c>
      <c r="D53" s="22">
        <v>233453.9</v>
      </c>
      <c r="E53" s="52">
        <f t="shared" si="1"/>
        <v>0.10828199447918085</v>
      </c>
    </row>
    <row r="54" spans="1:5" s="8" customFormat="1" ht="55.5">
      <c r="A54" s="30" t="s">
        <v>50</v>
      </c>
      <c r="B54" s="35" t="s">
        <v>52</v>
      </c>
      <c r="C54" s="27">
        <v>2203438.96</v>
      </c>
      <c r="D54" s="27">
        <v>1832521.19</v>
      </c>
      <c r="E54" s="52">
        <f t="shared" si="1"/>
        <v>0.83166415011559924</v>
      </c>
    </row>
    <row r="55" spans="1:5" s="14" customFormat="1" ht="40.5">
      <c r="A55" s="18"/>
      <c r="B55" s="42" t="s">
        <v>33</v>
      </c>
      <c r="C55" s="24">
        <v>0</v>
      </c>
      <c r="D55" s="24">
        <v>0</v>
      </c>
      <c r="E55" s="52">
        <v>0</v>
      </c>
    </row>
    <row r="56" spans="1:5" s="8" customFormat="1" ht="27.75">
      <c r="A56" s="30" t="s">
        <v>51</v>
      </c>
      <c r="B56" s="35" t="s">
        <v>53</v>
      </c>
      <c r="C56" s="20">
        <f>C46-C47+C54</f>
        <v>0</v>
      </c>
      <c r="D56" s="20">
        <f t="shared" ref="D56" si="12">D46-D47+D54</f>
        <v>558409.4700000002</v>
      </c>
      <c r="E56" s="52">
        <v>0</v>
      </c>
    </row>
    <row r="57" spans="1:5" s="6" customFormat="1" ht="44.25" customHeight="1">
      <c r="A57" s="357" t="s">
        <v>372</v>
      </c>
      <c r="B57" s="358"/>
      <c r="C57" s="358"/>
      <c r="D57" s="358"/>
      <c r="E57" s="359"/>
    </row>
    <row r="58" spans="1:5" s="19" customFormat="1" ht="33" customHeight="1">
      <c r="A58" s="375" t="s">
        <v>0</v>
      </c>
      <c r="B58" s="376" t="s">
        <v>1</v>
      </c>
      <c r="C58" s="370" t="s">
        <v>370</v>
      </c>
      <c r="D58" s="368" t="s">
        <v>371</v>
      </c>
      <c r="E58" s="370" t="s">
        <v>109</v>
      </c>
    </row>
    <row r="59" spans="1:5" s="19" customFormat="1" ht="56.25" customHeight="1">
      <c r="A59" s="375"/>
      <c r="B59" s="376"/>
      <c r="C59" s="371"/>
      <c r="D59" s="369"/>
      <c r="E59" s="371"/>
    </row>
    <row r="60" spans="1:5" s="46" customFormat="1" ht="23.25">
      <c r="A60" s="32">
        <v>1</v>
      </c>
      <c r="B60" s="45">
        <v>2</v>
      </c>
      <c r="C60" s="45">
        <v>3</v>
      </c>
      <c r="D60" s="45">
        <v>4</v>
      </c>
      <c r="E60" s="45">
        <v>5</v>
      </c>
    </row>
    <row r="61" spans="1:5" s="8" customFormat="1" ht="27.75">
      <c r="A61" s="30" t="s">
        <v>104</v>
      </c>
      <c r="B61" s="35" t="s">
        <v>54</v>
      </c>
      <c r="C61" s="20">
        <v>18061251.079999998</v>
      </c>
      <c r="D61" s="20">
        <v>17030753.18</v>
      </c>
      <c r="E61" s="52">
        <f>D61/C61</f>
        <v>0.94294426806672804</v>
      </c>
    </row>
    <row r="62" spans="1:5" s="14" customFormat="1" ht="46.5">
      <c r="A62" s="18"/>
      <c r="B62" s="39" t="s">
        <v>35</v>
      </c>
      <c r="C62" s="23">
        <f>0+C55-C64</f>
        <v>0</v>
      </c>
      <c r="D62" s="23">
        <f t="shared" ref="D62" si="13">C62+D55-D64</f>
        <v>0</v>
      </c>
      <c r="E62" s="52">
        <v>0</v>
      </c>
    </row>
    <row r="63" spans="1:5" s="8" customFormat="1" ht="27.75">
      <c r="A63" s="30" t="s">
        <v>59</v>
      </c>
      <c r="B63" s="35" t="s">
        <v>65</v>
      </c>
      <c r="C63" s="20">
        <f>C42</f>
        <v>2811541.6</v>
      </c>
      <c r="D63" s="20">
        <f t="shared" ref="D63" si="14">D42</f>
        <v>1329691.7</v>
      </c>
      <c r="E63" s="52">
        <f t="shared" ref="E63:E69" si="15">D63/C63</f>
        <v>0.47294043239481143</v>
      </c>
    </row>
    <row r="64" spans="1:5" s="14" customFormat="1" ht="46.5">
      <c r="A64" s="18"/>
      <c r="B64" s="39" t="s">
        <v>35</v>
      </c>
      <c r="C64" s="23">
        <f t="shared" ref="C64:D64" si="16">C43</f>
        <v>0</v>
      </c>
      <c r="D64" s="23">
        <f t="shared" si="16"/>
        <v>0</v>
      </c>
      <c r="E64" s="52">
        <v>0</v>
      </c>
    </row>
    <row r="65" spans="1:5" s="8" customFormat="1" ht="55.5">
      <c r="A65" s="30" t="s">
        <v>60</v>
      </c>
      <c r="B65" s="35" t="s">
        <v>75</v>
      </c>
      <c r="C65" s="20">
        <f t="shared" ref="C65:D65" si="17">C66+C67+C68+C69</f>
        <v>2811541.6</v>
      </c>
      <c r="D65" s="20">
        <f t="shared" si="17"/>
        <v>1329691.7</v>
      </c>
      <c r="E65" s="52">
        <f t="shared" si="15"/>
        <v>0.47294043239481143</v>
      </c>
    </row>
    <row r="66" spans="1:5" s="10" customFormat="1" ht="46.5">
      <c r="A66" s="362"/>
      <c r="B66" s="40" t="s">
        <v>98</v>
      </c>
      <c r="C66" s="22">
        <v>608102.64</v>
      </c>
      <c r="D66" s="22">
        <v>0</v>
      </c>
      <c r="E66" s="52">
        <v>0</v>
      </c>
    </row>
    <row r="67" spans="1:5" s="10" customFormat="1" ht="23.25">
      <c r="A67" s="363"/>
      <c r="B67" s="40" t="s">
        <v>11</v>
      </c>
      <c r="C67" s="26">
        <f t="shared" ref="C67:D67" si="18">SUM(C31)</f>
        <v>0</v>
      </c>
      <c r="D67" s="26">
        <f t="shared" si="18"/>
        <v>76903.960000000006</v>
      </c>
      <c r="E67" s="52">
        <v>0</v>
      </c>
    </row>
    <row r="68" spans="1:5" s="10" customFormat="1" ht="23.25">
      <c r="A68" s="363"/>
      <c r="B68" s="40" t="s">
        <v>55</v>
      </c>
      <c r="C68" s="22">
        <v>0</v>
      </c>
      <c r="D68" s="22">
        <v>0</v>
      </c>
      <c r="E68" s="52">
        <v>0</v>
      </c>
    </row>
    <row r="69" spans="1:5" s="10" customFormat="1" ht="23.25">
      <c r="A69" s="364"/>
      <c r="B69" s="40" t="s">
        <v>96</v>
      </c>
      <c r="C69" s="26">
        <v>2203438.96</v>
      </c>
      <c r="D69" s="26">
        <v>1252787.74</v>
      </c>
      <c r="E69" s="52">
        <f t="shared" si="15"/>
        <v>0.56856022006618234</v>
      </c>
    </row>
    <row r="70" spans="1:5" s="8" customFormat="1" ht="55.5">
      <c r="A70" s="30" t="s">
        <v>61</v>
      </c>
      <c r="B70" s="35" t="s">
        <v>66</v>
      </c>
      <c r="C70" s="27">
        <v>0</v>
      </c>
      <c r="D70" s="27">
        <v>0</v>
      </c>
      <c r="E70" s="52">
        <v>0</v>
      </c>
    </row>
    <row r="71" spans="1:5" s="14" customFormat="1" ht="46.5">
      <c r="A71" s="18"/>
      <c r="B71" s="39" t="s">
        <v>35</v>
      </c>
      <c r="C71" s="21">
        <v>0</v>
      </c>
      <c r="D71" s="21">
        <v>0</v>
      </c>
      <c r="E71" s="52">
        <v>0</v>
      </c>
    </row>
    <row r="72" spans="1:5" s="8" customFormat="1" ht="27.75">
      <c r="A72" s="30" t="s">
        <v>68</v>
      </c>
      <c r="B72" s="35" t="s">
        <v>67</v>
      </c>
      <c r="C72" s="27">
        <v>0</v>
      </c>
      <c r="D72" s="27">
        <v>0</v>
      </c>
      <c r="E72" s="52">
        <v>0</v>
      </c>
    </row>
    <row r="73" spans="1:5" s="14" customFormat="1" ht="46.5">
      <c r="A73" s="18"/>
      <c r="B73" s="39" t="s">
        <v>35</v>
      </c>
      <c r="C73" s="21">
        <v>0</v>
      </c>
      <c r="D73" s="21">
        <v>0</v>
      </c>
      <c r="E73" s="52">
        <v>0</v>
      </c>
    </row>
    <row r="74" spans="1:5" s="8" customFormat="1" ht="26.25" customHeight="1">
      <c r="A74" s="30" t="s">
        <v>69</v>
      </c>
      <c r="B74" s="377" t="s">
        <v>91</v>
      </c>
      <c r="C74" s="378"/>
      <c r="D74" s="378"/>
      <c r="E74" s="379"/>
    </row>
    <row r="75" spans="1:5" s="10" customFormat="1" ht="46.5">
      <c r="A75" s="32" t="s">
        <v>70</v>
      </c>
      <c r="B75" s="37" t="s">
        <v>19</v>
      </c>
      <c r="C75" s="28">
        <f>C35/C12</f>
        <v>9.0703237533025893E-2</v>
      </c>
      <c r="D75" s="28">
        <f>D35/D12</f>
        <v>8.5461717975463938E-2</v>
      </c>
      <c r="E75" s="28" t="s">
        <v>246</v>
      </c>
    </row>
    <row r="76" spans="1:5" s="16" customFormat="1" ht="46.5">
      <c r="A76" s="32"/>
      <c r="B76" s="39" t="s">
        <v>88</v>
      </c>
      <c r="C76" s="29">
        <f>(C35-C39-C41-C43)/C12</f>
        <v>9.0703237533025893E-2</v>
      </c>
      <c r="D76" s="29">
        <f>(D35-D39-D41-D43)/D12</f>
        <v>8.5461717975463938E-2</v>
      </c>
      <c r="E76" s="28" t="s">
        <v>246</v>
      </c>
    </row>
    <row r="77" spans="1:5" s="10" customFormat="1" ht="46.5">
      <c r="A77" s="32" t="s">
        <v>71</v>
      </c>
      <c r="B77" s="37" t="s">
        <v>18</v>
      </c>
      <c r="C77" s="28">
        <f>C61/C12</f>
        <v>0.43264121193145222</v>
      </c>
      <c r="D77" s="28">
        <f t="shared" ref="D77" si="19">D61/D12</f>
        <v>0.81651727198896373</v>
      </c>
      <c r="E77" s="28" t="s">
        <v>246</v>
      </c>
    </row>
    <row r="78" spans="1:5" s="16" customFormat="1" ht="46.5">
      <c r="A78" s="32"/>
      <c r="B78" s="39" t="s">
        <v>108</v>
      </c>
      <c r="C78" s="29">
        <f t="shared" ref="C78" si="20">(C61-C62)/C12</f>
        <v>0.43264121193145222</v>
      </c>
      <c r="D78" s="29">
        <f>(D61-D62)/D12</f>
        <v>0.81651727198896373</v>
      </c>
      <c r="E78" s="28" t="s">
        <v>246</v>
      </c>
    </row>
    <row r="79" spans="1:5" s="6" customFormat="1" ht="49.5" customHeight="1">
      <c r="A79" s="357" t="s">
        <v>373</v>
      </c>
      <c r="B79" s="358"/>
      <c r="C79" s="358"/>
      <c r="D79" s="358"/>
      <c r="E79" s="359"/>
    </row>
    <row r="80" spans="1:5" s="19" customFormat="1" ht="33.75" customHeight="1">
      <c r="A80" s="375" t="s">
        <v>0</v>
      </c>
      <c r="B80" s="376" t="s">
        <v>1</v>
      </c>
      <c r="C80" s="370" t="s">
        <v>370</v>
      </c>
      <c r="D80" s="368" t="s">
        <v>371</v>
      </c>
      <c r="E80" s="370" t="s">
        <v>109</v>
      </c>
    </row>
    <row r="81" spans="1:5" s="19" customFormat="1" ht="66" customHeight="1">
      <c r="A81" s="375"/>
      <c r="B81" s="376"/>
      <c r="C81" s="371"/>
      <c r="D81" s="369"/>
      <c r="E81" s="371"/>
    </row>
    <row r="82" spans="1:5" s="46" customFormat="1" ht="23.25">
      <c r="A82" s="32">
        <v>1</v>
      </c>
      <c r="B82" s="45">
        <v>2</v>
      </c>
      <c r="C82" s="45">
        <v>3</v>
      </c>
      <c r="D82" s="45">
        <v>4</v>
      </c>
      <c r="E82" s="45">
        <v>5</v>
      </c>
    </row>
    <row r="83" spans="1:5" s="13" customFormat="1" ht="27.75">
      <c r="A83" s="51" t="s">
        <v>84</v>
      </c>
      <c r="B83" s="41" t="s">
        <v>26</v>
      </c>
      <c r="C83" s="23">
        <f t="shared" ref="C83" si="21">C12</f>
        <v>41746487.810000002</v>
      </c>
      <c r="D83" s="23">
        <f>D12</f>
        <v>20857799.050000001</v>
      </c>
      <c r="E83" s="53">
        <f>D83/C83</f>
        <v>0.49963003223000951</v>
      </c>
    </row>
    <row r="84" spans="1:5" s="13" customFormat="1" ht="27.75">
      <c r="A84" s="51" t="s">
        <v>72</v>
      </c>
      <c r="B84" s="41" t="s">
        <v>62</v>
      </c>
      <c r="C84" s="23">
        <f t="shared" ref="C84:D84" si="22">C16+C36+C47</f>
        <v>41138385.170000002</v>
      </c>
      <c r="D84" s="23">
        <f t="shared" si="22"/>
        <v>20879123.030000001</v>
      </c>
      <c r="E84" s="53">
        <f t="shared" ref="E84:E90" si="23">D84/C84</f>
        <v>0.50753385053203337</v>
      </c>
    </row>
    <row r="85" spans="1:5" s="13" customFormat="1" ht="55.5">
      <c r="A85" s="51"/>
      <c r="B85" s="41" t="s">
        <v>114</v>
      </c>
      <c r="C85" s="23">
        <f t="shared" ref="C85:D85" si="24">C20+C40+C48</f>
        <v>5627329.3599999994</v>
      </c>
      <c r="D85" s="23">
        <f t="shared" si="24"/>
        <v>3136575.35</v>
      </c>
      <c r="E85" s="53">
        <f t="shared" si="23"/>
        <v>0.5573825787229203</v>
      </c>
    </row>
    <row r="86" spans="1:5" s="13" customFormat="1" ht="27.75">
      <c r="A86" s="51" t="s">
        <v>73</v>
      </c>
      <c r="B86" s="41" t="s">
        <v>99</v>
      </c>
      <c r="C86" s="23">
        <f>C12-C84</f>
        <v>608102.6400000006</v>
      </c>
      <c r="D86" s="23">
        <f>D12-D84</f>
        <v>-21323.980000000447</v>
      </c>
      <c r="E86" s="53">
        <f t="shared" si="23"/>
        <v>-3.5066415761655673E-2</v>
      </c>
    </row>
    <row r="87" spans="1:5" s="13" customFormat="1" ht="27.75">
      <c r="A87" s="51" t="s">
        <v>74</v>
      </c>
      <c r="B87" s="41" t="s">
        <v>63</v>
      </c>
      <c r="C87" s="23">
        <f t="shared" ref="C87:D87" si="25">C29+C54</f>
        <v>2203438.96</v>
      </c>
      <c r="D87" s="23">
        <f t="shared" si="25"/>
        <v>1909425.15</v>
      </c>
      <c r="E87" s="53">
        <f t="shared" si="23"/>
        <v>0.86656593836391094</v>
      </c>
    </row>
    <row r="88" spans="1:5" s="13" customFormat="1" ht="27.75">
      <c r="A88" s="51" t="s">
        <v>81</v>
      </c>
      <c r="B88" s="41" t="s">
        <v>64</v>
      </c>
      <c r="C88" s="23">
        <f>C42</f>
        <v>2811541.6</v>
      </c>
      <c r="D88" s="23">
        <f t="shared" ref="D88" si="26">D42</f>
        <v>1329691.7</v>
      </c>
      <c r="E88" s="53">
        <f t="shared" si="23"/>
        <v>0.47294043239481143</v>
      </c>
    </row>
    <row r="89" spans="1:5" s="5" customFormat="1" ht="55.5">
      <c r="A89" s="373" t="s">
        <v>83</v>
      </c>
      <c r="B89" s="61" t="s">
        <v>77</v>
      </c>
      <c r="C89" s="60">
        <f>C83-C84+C87-C88</f>
        <v>0</v>
      </c>
      <c r="D89" s="60">
        <f t="shared" ref="D89" si="27">D83-D84+D87-D88</f>
        <v>558409.46999999951</v>
      </c>
      <c r="E89" s="58">
        <v>0</v>
      </c>
    </row>
    <row r="90" spans="1:5" s="5" customFormat="1" ht="83.25">
      <c r="A90" s="374"/>
      <c r="B90" s="61" t="s">
        <v>103</v>
      </c>
      <c r="C90" s="60">
        <f t="shared" ref="C90:D90" si="28">C13-C16-C36+C30+C31</f>
        <v>558996.3599999994</v>
      </c>
      <c r="D90" s="60">
        <f t="shared" si="28"/>
        <v>1894764.7800000007</v>
      </c>
      <c r="E90" s="58">
        <f t="shared" si="23"/>
        <v>3.3895833954983225</v>
      </c>
    </row>
    <row r="92" spans="1:5" s="13" customFormat="1" ht="33" customHeight="1">
      <c r="A92" s="49" t="s">
        <v>105</v>
      </c>
      <c r="B92" s="41" t="s">
        <v>106</v>
      </c>
      <c r="C92" s="21">
        <v>10500</v>
      </c>
      <c r="D92" s="21">
        <v>10500</v>
      </c>
      <c r="E92" s="54">
        <f>D92/C92</f>
        <v>1</v>
      </c>
    </row>
    <row r="93" spans="1:5" ht="19.5" customHeight="1"/>
    <row r="96" spans="1:5" ht="21.75" customHeight="1">
      <c r="B96" s="44"/>
    </row>
  </sheetData>
  <mergeCells count="29">
    <mergeCell ref="C1:E1"/>
    <mergeCell ref="C2:E2"/>
    <mergeCell ref="C3:E3"/>
    <mergeCell ref="C4:E4"/>
    <mergeCell ref="C5:E5"/>
    <mergeCell ref="A89:A90"/>
    <mergeCell ref="C80:C81"/>
    <mergeCell ref="C58:C59"/>
    <mergeCell ref="A9:A10"/>
    <mergeCell ref="B9:B10"/>
    <mergeCell ref="C9:C10"/>
    <mergeCell ref="B74:E74"/>
    <mergeCell ref="A80:A81"/>
    <mergeCell ref="B80:B81"/>
    <mergeCell ref="A58:A59"/>
    <mergeCell ref="B58:B59"/>
    <mergeCell ref="A57:E57"/>
    <mergeCell ref="D58:D59"/>
    <mergeCell ref="E58:E59"/>
    <mergeCell ref="D80:D81"/>
    <mergeCell ref="E80:E81"/>
    <mergeCell ref="A79:E79"/>
    <mergeCell ref="A6:E6"/>
    <mergeCell ref="A21:A24"/>
    <mergeCell ref="A66:A69"/>
    <mergeCell ref="A49:A52"/>
    <mergeCell ref="D9:D10"/>
    <mergeCell ref="E9:E10"/>
    <mergeCell ref="A7:E7"/>
  </mergeCells>
  <phoneticPr fontId="0" type="noConversion"/>
  <printOptions horizontalCentered="1"/>
  <pageMargins left="7.874015748031496E-2" right="7.874015748031496E-2" top="0.35433070866141736" bottom="0.35433070866141736" header="0.31496062992125984" footer="0.31496062992125984"/>
  <pageSetup paperSize="9" scale="44" fitToHeight="2" orientation="portrait" horizontalDpi="300" verticalDpi="300" r:id="rId1"/>
  <rowBreaks count="1" manualBreakCount="1">
    <brk id="4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70"/>
  <sheetViews>
    <sheetView topLeftCell="A16" zoomScale="50" zoomScaleNormal="50" zoomScaleSheetLayoutView="50" workbookViewId="0">
      <selection activeCell="J6" sqref="J6"/>
    </sheetView>
  </sheetViews>
  <sheetFormatPr defaultRowHeight="15"/>
  <cols>
    <col min="1" max="1" width="6.625" style="62" bestFit="1" customWidth="1"/>
    <col min="2" max="2" width="64.5" style="63" customWidth="1"/>
    <col min="3" max="3" width="6.375" style="63" bestFit="1" customWidth="1"/>
    <col min="4" max="4" width="4.25" style="63" customWidth="1"/>
    <col min="5" max="5" width="15.5" style="63" customWidth="1"/>
    <col min="6" max="6" width="27.625" style="64" customWidth="1"/>
    <col min="7" max="7" width="28.375" style="67" customWidth="1"/>
    <col min="8" max="8" width="30.875" style="67" customWidth="1"/>
    <col min="9" max="9" width="18.875" style="67" bestFit="1" customWidth="1"/>
    <col min="10" max="10" width="12.125" style="67" customWidth="1"/>
    <col min="11" max="11" width="18.875" style="67" bestFit="1" customWidth="1"/>
    <col min="12" max="12" width="12.375" style="67" customWidth="1"/>
    <col min="13" max="13" width="18.875" style="67" bestFit="1" customWidth="1"/>
    <col min="14" max="14" width="12.375" style="67" customWidth="1"/>
    <col min="15" max="15" width="18.875" style="67" bestFit="1" customWidth="1"/>
    <col min="16" max="16" width="12.375" style="67" customWidth="1"/>
    <col min="17" max="17" width="18.875" style="67" bestFit="1" customWidth="1"/>
    <col min="18" max="18" width="12.375" style="67" customWidth="1"/>
    <col min="19" max="19" width="18.875" style="67" bestFit="1" customWidth="1"/>
    <col min="20" max="20" width="11.875" style="67" customWidth="1"/>
    <col min="21" max="21" width="18.875" style="67" bestFit="1" customWidth="1"/>
    <col min="22" max="22" width="12.125" style="67" customWidth="1"/>
    <col min="23" max="23" width="18.875" style="67" bestFit="1" customWidth="1"/>
    <col min="24" max="24" width="12.125" style="67" customWidth="1"/>
    <col min="25" max="25" width="18.875" style="67" bestFit="1" customWidth="1"/>
    <col min="26" max="26" width="12.375" style="67" customWidth="1"/>
    <col min="27" max="27" width="19.375" style="67" bestFit="1" customWidth="1"/>
    <col min="28" max="28" width="12.625" style="67" customWidth="1"/>
    <col min="257" max="257" width="6.625" bestFit="1" customWidth="1"/>
    <col min="258" max="258" width="64.5" customWidth="1"/>
    <col min="259" max="259" width="6.375" bestFit="1" customWidth="1"/>
    <col min="260" max="260" width="4.25" customWidth="1"/>
    <col min="261" max="261" width="15.5" customWidth="1"/>
    <col min="262" max="262" width="27.625" customWidth="1"/>
    <col min="263" max="263" width="28.375" customWidth="1"/>
    <col min="264" max="264" width="30.875" customWidth="1"/>
    <col min="265" max="265" width="18.875" bestFit="1" customWidth="1"/>
    <col min="266" max="266" width="12.125" customWidth="1"/>
    <col min="267" max="267" width="18.875" bestFit="1" customWidth="1"/>
    <col min="268" max="268" width="12.375" customWidth="1"/>
    <col min="269" max="269" width="18.875" bestFit="1" customWidth="1"/>
    <col min="270" max="270" width="12.375" customWidth="1"/>
    <col min="271" max="271" width="18.875" bestFit="1" customWidth="1"/>
    <col min="272" max="272" width="12.375" customWidth="1"/>
    <col min="273" max="273" width="18.875" bestFit="1" customWidth="1"/>
    <col min="274" max="274" width="12.375" customWidth="1"/>
    <col min="275" max="275" width="18.875" bestFit="1" customWidth="1"/>
    <col min="276" max="276" width="11.875" customWidth="1"/>
    <col min="277" max="277" width="18.875" bestFit="1" customWidth="1"/>
    <col min="278" max="278" width="12.125" customWidth="1"/>
    <col min="279" max="279" width="18.875" bestFit="1" customWidth="1"/>
    <col min="280" max="280" width="12.125" customWidth="1"/>
    <col min="281" max="281" width="18.875" bestFit="1" customWidth="1"/>
    <col min="282" max="282" width="12.375" customWidth="1"/>
    <col min="283" max="283" width="19.375" bestFit="1" customWidth="1"/>
    <col min="284" max="284" width="12.625" customWidth="1"/>
    <col min="513" max="513" width="6.625" bestFit="1" customWidth="1"/>
    <col min="514" max="514" width="64.5" customWidth="1"/>
    <col min="515" max="515" width="6.375" bestFit="1" customWidth="1"/>
    <col min="516" max="516" width="4.25" customWidth="1"/>
    <col min="517" max="517" width="15.5" customWidth="1"/>
    <col min="518" max="518" width="27.625" customWidth="1"/>
    <col min="519" max="519" width="28.375" customWidth="1"/>
    <col min="520" max="520" width="30.875" customWidth="1"/>
    <col min="521" max="521" width="18.875" bestFit="1" customWidth="1"/>
    <col min="522" max="522" width="12.125" customWidth="1"/>
    <col min="523" max="523" width="18.875" bestFit="1" customWidth="1"/>
    <col min="524" max="524" width="12.375" customWidth="1"/>
    <col min="525" max="525" width="18.875" bestFit="1" customWidth="1"/>
    <col min="526" max="526" width="12.375" customWidth="1"/>
    <col min="527" max="527" width="18.875" bestFit="1" customWidth="1"/>
    <col min="528" max="528" width="12.375" customWidth="1"/>
    <col min="529" max="529" width="18.875" bestFit="1" customWidth="1"/>
    <col min="530" max="530" width="12.375" customWidth="1"/>
    <col min="531" max="531" width="18.875" bestFit="1" customWidth="1"/>
    <col min="532" max="532" width="11.875" customWidth="1"/>
    <col min="533" max="533" width="18.875" bestFit="1" customWidth="1"/>
    <col min="534" max="534" width="12.125" customWidth="1"/>
    <col min="535" max="535" width="18.875" bestFit="1" customWidth="1"/>
    <col min="536" max="536" width="12.125" customWidth="1"/>
    <col min="537" max="537" width="18.875" bestFit="1" customWidth="1"/>
    <col min="538" max="538" width="12.375" customWidth="1"/>
    <col min="539" max="539" width="19.375" bestFit="1" customWidth="1"/>
    <col min="540" max="540" width="12.625" customWidth="1"/>
    <col min="769" max="769" width="6.625" bestFit="1" customWidth="1"/>
    <col min="770" max="770" width="64.5" customWidth="1"/>
    <col min="771" max="771" width="6.375" bestFit="1" customWidth="1"/>
    <col min="772" max="772" width="4.25" customWidth="1"/>
    <col min="773" max="773" width="15.5" customWidth="1"/>
    <col min="774" max="774" width="27.625" customWidth="1"/>
    <col min="775" max="775" width="28.375" customWidth="1"/>
    <col min="776" max="776" width="30.875" customWidth="1"/>
    <col min="777" max="777" width="18.875" bestFit="1" customWidth="1"/>
    <col min="778" max="778" width="12.125" customWidth="1"/>
    <col min="779" max="779" width="18.875" bestFit="1" customWidth="1"/>
    <col min="780" max="780" width="12.375" customWidth="1"/>
    <col min="781" max="781" width="18.875" bestFit="1" customWidth="1"/>
    <col min="782" max="782" width="12.375" customWidth="1"/>
    <col min="783" max="783" width="18.875" bestFit="1" customWidth="1"/>
    <col min="784" max="784" width="12.375" customWidth="1"/>
    <col min="785" max="785" width="18.875" bestFit="1" customWidth="1"/>
    <col min="786" max="786" width="12.375" customWidth="1"/>
    <col min="787" max="787" width="18.875" bestFit="1" customWidth="1"/>
    <col min="788" max="788" width="11.875" customWidth="1"/>
    <col min="789" max="789" width="18.875" bestFit="1" customWidth="1"/>
    <col min="790" max="790" width="12.125" customWidth="1"/>
    <col min="791" max="791" width="18.875" bestFit="1" customWidth="1"/>
    <col min="792" max="792" width="12.125" customWidth="1"/>
    <col min="793" max="793" width="18.875" bestFit="1" customWidth="1"/>
    <col min="794" max="794" width="12.375" customWidth="1"/>
    <col min="795" max="795" width="19.375" bestFit="1" customWidth="1"/>
    <col min="796" max="796" width="12.625" customWidth="1"/>
    <col min="1025" max="1025" width="6.625" bestFit="1" customWidth="1"/>
    <col min="1026" max="1026" width="64.5" customWidth="1"/>
    <col min="1027" max="1027" width="6.375" bestFit="1" customWidth="1"/>
    <col min="1028" max="1028" width="4.25" customWidth="1"/>
    <col min="1029" max="1029" width="15.5" customWidth="1"/>
    <col min="1030" max="1030" width="27.625" customWidth="1"/>
    <col min="1031" max="1031" width="28.375" customWidth="1"/>
    <col min="1032" max="1032" width="30.875" customWidth="1"/>
    <col min="1033" max="1033" width="18.875" bestFit="1" customWidth="1"/>
    <col min="1034" max="1034" width="12.125" customWidth="1"/>
    <col min="1035" max="1035" width="18.875" bestFit="1" customWidth="1"/>
    <col min="1036" max="1036" width="12.375" customWidth="1"/>
    <col min="1037" max="1037" width="18.875" bestFit="1" customWidth="1"/>
    <col min="1038" max="1038" width="12.375" customWidth="1"/>
    <col min="1039" max="1039" width="18.875" bestFit="1" customWidth="1"/>
    <col min="1040" max="1040" width="12.375" customWidth="1"/>
    <col min="1041" max="1041" width="18.875" bestFit="1" customWidth="1"/>
    <col min="1042" max="1042" width="12.375" customWidth="1"/>
    <col min="1043" max="1043" width="18.875" bestFit="1" customWidth="1"/>
    <col min="1044" max="1044" width="11.875" customWidth="1"/>
    <col min="1045" max="1045" width="18.875" bestFit="1" customWidth="1"/>
    <col min="1046" max="1046" width="12.125" customWidth="1"/>
    <col min="1047" max="1047" width="18.875" bestFit="1" customWidth="1"/>
    <col min="1048" max="1048" width="12.125" customWidth="1"/>
    <col min="1049" max="1049" width="18.875" bestFit="1" customWidth="1"/>
    <col min="1050" max="1050" width="12.375" customWidth="1"/>
    <col min="1051" max="1051" width="19.375" bestFit="1" customWidth="1"/>
    <col min="1052" max="1052" width="12.625" customWidth="1"/>
    <col min="1281" max="1281" width="6.625" bestFit="1" customWidth="1"/>
    <col min="1282" max="1282" width="64.5" customWidth="1"/>
    <col min="1283" max="1283" width="6.375" bestFit="1" customWidth="1"/>
    <col min="1284" max="1284" width="4.25" customWidth="1"/>
    <col min="1285" max="1285" width="15.5" customWidth="1"/>
    <col min="1286" max="1286" width="27.625" customWidth="1"/>
    <col min="1287" max="1287" width="28.375" customWidth="1"/>
    <col min="1288" max="1288" width="30.875" customWidth="1"/>
    <col min="1289" max="1289" width="18.875" bestFit="1" customWidth="1"/>
    <col min="1290" max="1290" width="12.125" customWidth="1"/>
    <col min="1291" max="1291" width="18.875" bestFit="1" customWidth="1"/>
    <col min="1292" max="1292" width="12.375" customWidth="1"/>
    <col min="1293" max="1293" width="18.875" bestFit="1" customWidth="1"/>
    <col min="1294" max="1294" width="12.375" customWidth="1"/>
    <col min="1295" max="1295" width="18.875" bestFit="1" customWidth="1"/>
    <col min="1296" max="1296" width="12.375" customWidth="1"/>
    <col min="1297" max="1297" width="18.875" bestFit="1" customWidth="1"/>
    <col min="1298" max="1298" width="12.375" customWidth="1"/>
    <col min="1299" max="1299" width="18.875" bestFit="1" customWidth="1"/>
    <col min="1300" max="1300" width="11.875" customWidth="1"/>
    <col min="1301" max="1301" width="18.875" bestFit="1" customWidth="1"/>
    <col min="1302" max="1302" width="12.125" customWidth="1"/>
    <col min="1303" max="1303" width="18.875" bestFit="1" customWidth="1"/>
    <col min="1304" max="1304" width="12.125" customWidth="1"/>
    <col min="1305" max="1305" width="18.875" bestFit="1" customWidth="1"/>
    <col min="1306" max="1306" width="12.375" customWidth="1"/>
    <col min="1307" max="1307" width="19.375" bestFit="1" customWidth="1"/>
    <col min="1308" max="1308" width="12.625" customWidth="1"/>
    <col min="1537" max="1537" width="6.625" bestFit="1" customWidth="1"/>
    <col min="1538" max="1538" width="64.5" customWidth="1"/>
    <col min="1539" max="1539" width="6.375" bestFit="1" customWidth="1"/>
    <col min="1540" max="1540" width="4.25" customWidth="1"/>
    <col min="1541" max="1541" width="15.5" customWidth="1"/>
    <col min="1542" max="1542" width="27.625" customWidth="1"/>
    <col min="1543" max="1543" width="28.375" customWidth="1"/>
    <col min="1544" max="1544" width="30.875" customWidth="1"/>
    <col min="1545" max="1545" width="18.875" bestFit="1" customWidth="1"/>
    <col min="1546" max="1546" width="12.125" customWidth="1"/>
    <col min="1547" max="1547" width="18.875" bestFit="1" customWidth="1"/>
    <col min="1548" max="1548" width="12.375" customWidth="1"/>
    <col min="1549" max="1549" width="18.875" bestFit="1" customWidth="1"/>
    <col min="1550" max="1550" width="12.375" customWidth="1"/>
    <col min="1551" max="1551" width="18.875" bestFit="1" customWidth="1"/>
    <col min="1552" max="1552" width="12.375" customWidth="1"/>
    <col min="1553" max="1553" width="18.875" bestFit="1" customWidth="1"/>
    <col min="1554" max="1554" width="12.375" customWidth="1"/>
    <col min="1555" max="1555" width="18.875" bestFit="1" customWidth="1"/>
    <col min="1556" max="1556" width="11.875" customWidth="1"/>
    <col min="1557" max="1557" width="18.875" bestFit="1" customWidth="1"/>
    <col min="1558" max="1558" width="12.125" customWidth="1"/>
    <col min="1559" max="1559" width="18.875" bestFit="1" customWidth="1"/>
    <col min="1560" max="1560" width="12.125" customWidth="1"/>
    <col min="1561" max="1561" width="18.875" bestFit="1" customWidth="1"/>
    <col min="1562" max="1562" width="12.375" customWidth="1"/>
    <col min="1563" max="1563" width="19.375" bestFit="1" customWidth="1"/>
    <col min="1564" max="1564" width="12.625" customWidth="1"/>
    <col min="1793" max="1793" width="6.625" bestFit="1" customWidth="1"/>
    <col min="1794" max="1794" width="64.5" customWidth="1"/>
    <col min="1795" max="1795" width="6.375" bestFit="1" customWidth="1"/>
    <col min="1796" max="1796" width="4.25" customWidth="1"/>
    <col min="1797" max="1797" width="15.5" customWidth="1"/>
    <col min="1798" max="1798" width="27.625" customWidth="1"/>
    <col min="1799" max="1799" width="28.375" customWidth="1"/>
    <col min="1800" max="1800" width="30.875" customWidth="1"/>
    <col min="1801" max="1801" width="18.875" bestFit="1" customWidth="1"/>
    <col min="1802" max="1802" width="12.125" customWidth="1"/>
    <col min="1803" max="1803" width="18.875" bestFit="1" customWidth="1"/>
    <col min="1804" max="1804" width="12.375" customWidth="1"/>
    <col min="1805" max="1805" width="18.875" bestFit="1" customWidth="1"/>
    <col min="1806" max="1806" width="12.375" customWidth="1"/>
    <col min="1807" max="1807" width="18.875" bestFit="1" customWidth="1"/>
    <col min="1808" max="1808" width="12.375" customWidth="1"/>
    <col min="1809" max="1809" width="18.875" bestFit="1" customWidth="1"/>
    <col min="1810" max="1810" width="12.375" customWidth="1"/>
    <col min="1811" max="1811" width="18.875" bestFit="1" customWidth="1"/>
    <col min="1812" max="1812" width="11.875" customWidth="1"/>
    <col min="1813" max="1813" width="18.875" bestFit="1" customWidth="1"/>
    <col min="1814" max="1814" width="12.125" customWidth="1"/>
    <col min="1815" max="1815" width="18.875" bestFit="1" customWidth="1"/>
    <col min="1816" max="1816" width="12.125" customWidth="1"/>
    <col min="1817" max="1817" width="18.875" bestFit="1" customWidth="1"/>
    <col min="1818" max="1818" width="12.375" customWidth="1"/>
    <col min="1819" max="1819" width="19.375" bestFit="1" customWidth="1"/>
    <col min="1820" max="1820" width="12.625" customWidth="1"/>
    <col min="2049" max="2049" width="6.625" bestFit="1" customWidth="1"/>
    <col min="2050" max="2050" width="64.5" customWidth="1"/>
    <col min="2051" max="2051" width="6.375" bestFit="1" customWidth="1"/>
    <col min="2052" max="2052" width="4.25" customWidth="1"/>
    <col min="2053" max="2053" width="15.5" customWidth="1"/>
    <col min="2054" max="2054" width="27.625" customWidth="1"/>
    <col min="2055" max="2055" width="28.375" customWidth="1"/>
    <col min="2056" max="2056" width="30.875" customWidth="1"/>
    <col min="2057" max="2057" width="18.875" bestFit="1" customWidth="1"/>
    <col min="2058" max="2058" width="12.125" customWidth="1"/>
    <col min="2059" max="2059" width="18.875" bestFit="1" customWidth="1"/>
    <col min="2060" max="2060" width="12.375" customWidth="1"/>
    <col min="2061" max="2061" width="18.875" bestFit="1" customWidth="1"/>
    <col min="2062" max="2062" width="12.375" customWidth="1"/>
    <col min="2063" max="2063" width="18.875" bestFit="1" customWidth="1"/>
    <col min="2064" max="2064" width="12.375" customWidth="1"/>
    <col min="2065" max="2065" width="18.875" bestFit="1" customWidth="1"/>
    <col min="2066" max="2066" width="12.375" customWidth="1"/>
    <col min="2067" max="2067" width="18.875" bestFit="1" customWidth="1"/>
    <col min="2068" max="2068" width="11.875" customWidth="1"/>
    <col min="2069" max="2069" width="18.875" bestFit="1" customWidth="1"/>
    <col min="2070" max="2070" width="12.125" customWidth="1"/>
    <col min="2071" max="2071" width="18.875" bestFit="1" customWidth="1"/>
    <col min="2072" max="2072" width="12.125" customWidth="1"/>
    <col min="2073" max="2073" width="18.875" bestFit="1" customWidth="1"/>
    <col min="2074" max="2074" width="12.375" customWidth="1"/>
    <col min="2075" max="2075" width="19.375" bestFit="1" customWidth="1"/>
    <col min="2076" max="2076" width="12.625" customWidth="1"/>
    <col min="2305" max="2305" width="6.625" bestFit="1" customWidth="1"/>
    <col min="2306" max="2306" width="64.5" customWidth="1"/>
    <col min="2307" max="2307" width="6.375" bestFit="1" customWidth="1"/>
    <col min="2308" max="2308" width="4.25" customWidth="1"/>
    <col min="2309" max="2309" width="15.5" customWidth="1"/>
    <col min="2310" max="2310" width="27.625" customWidth="1"/>
    <col min="2311" max="2311" width="28.375" customWidth="1"/>
    <col min="2312" max="2312" width="30.875" customWidth="1"/>
    <col min="2313" max="2313" width="18.875" bestFit="1" customWidth="1"/>
    <col min="2314" max="2314" width="12.125" customWidth="1"/>
    <col min="2315" max="2315" width="18.875" bestFit="1" customWidth="1"/>
    <col min="2316" max="2316" width="12.375" customWidth="1"/>
    <col min="2317" max="2317" width="18.875" bestFit="1" customWidth="1"/>
    <col min="2318" max="2318" width="12.375" customWidth="1"/>
    <col min="2319" max="2319" width="18.875" bestFit="1" customWidth="1"/>
    <col min="2320" max="2320" width="12.375" customWidth="1"/>
    <col min="2321" max="2321" width="18.875" bestFit="1" customWidth="1"/>
    <col min="2322" max="2322" width="12.375" customWidth="1"/>
    <col min="2323" max="2323" width="18.875" bestFit="1" customWidth="1"/>
    <col min="2324" max="2324" width="11.875" customWidth="1"/>
    <col min="2325" max="2325" width="18.875" bestFit="1" customWidth="1"/>
    <col min="2326" max="2326" width="12.125" customWidth="1"/>
    <col min="2327" max="2327" width="18.875" bestFit="1" customWidth="1"/>
    <col min="2328" max="2328" width="12.125" customWidth="1"/>
    <col min="2329" max="2329" width="18.875" bestFit="1" customWidth="1"/>
    <col min="2330" max="2330" width="12.375" customWidth="1"/>
    <col min="2331" max="2331" width="19.375" bestFit="1" customWidth="1"/>
    <col min="2332" max="2332" width="12.625" customWidth="1"/>
    <col min="2561" max="2561" width="6.625" bestFit="1" customWidth="1"/>
    <col min="2562" max="2562" width="64.5" customWidth="1"/>
    <col min="2563" max="2563" width="6.375" bestFit="1" customWidth="1"/>
    <col min="2564" max="2564" width="4.25" customWidth="1"/>
    <col min="2565" max="2565" width="15.5" customWidth="1"/>
    <col min="2566" max="2566" width="27.625" customWidth="1"/>
    <col min="2567" max="2567" width="28.375" customWidth="1"/>
    <col min="2568" max="2568" width="30.875" customWidth="1"/>
    <col min="2569" max="2569" width="18.875" bestFit="1" customWidth="1"/>
    <col min="2570" max="2570" width="12.125" customWidth="1"/>
    <col min="2571" max="2571" width="18.875" bestFit="1" customWidth="1"/>
    <col min="2572" max="2572" width="12.375" customWidth="1"/>
    <col min="2573" max="2573" width="18.875" bestFit="1" customWidth="1"/>
    <col min="2574" max="2574" width="12.375" customWidth="1"/>
    <col min="2575" max="2575" width="18.875" bestFit="1" customWidth="1"/>
    <col min="2576" max="2576" width="12.375" customWidth="1"/>
    <col min="2577" max="2577" width="18.875" bestFit="1" customWidth="1"/>
    <col min="2578" max="2578" width="12.375" customWidth="1"/>
    <col min="2579" max="2579" width="18.875" bestFit="1" customWidth="1"/>
    <col min="2580" max="2580" width="11.875" customWidth="1"/>
    <col min="2581" max="2581" width="18.875" bestFit="1" customWidth="1"/>
    <col min="2582" max="2582" width="12.125" customWidth="1"/>
    <col min="2583" max="2583" width="18.875" bestFit="1" customWidth="1"/>
    <col min="2584" max="2584" width="12.125" customWidth="1"/>
    <col min="2585" max="2585" width="18.875" bestFit="1" customWidth="1"/>
    <col min="2586" max="2586" width="12.375" customWidth="1"/>
    <col min="2587" max="2587" width="19.375" bestFit="1" customWidth="1"/>
    <col min="2588" max="2588" width="12.625" customWidth="1"/>
    <col min="2817" max="2817" width="6.625" bestFit="1" customWidth="1"/>
    <col min="2818" max="2818" width="64.5" customWidth="1"/>
    <col min="2819" max="2819" width="6.375" bestFit="1" customWidth="1"/>
    <col min="2820" max="2820" width="4.25" customWidth="1"/>
    <col min="2821" max="2821" width="15.5" customWidth="1"/>
    <col min="2822" max="2822" width="27.625" customWidth="1"/>
    <col min="2823" max="2823" width="28.375" customWidth="1"/>
    <col min="2824" max="2824" width="30.875" customWidth="1"/>
    <col min="2825" max="2825" width="18.875" bestFit="1" customWidth="1"/>
    <col min="2826" max="2826" width="12.125" customWidth="1"/>
    <col min="2827" max="2827" width="18.875" bestFit="1" customWidth="1"/>
    <col min="2828" max="2828" width="12.375" customWidth="1"/>
    <col min="2829" max="2829" width="18.875" bestFit="1" customWidth="1"/>
    <col min="2830" max="2830" width="12.375" customWidth="1"/>
    <col min="2831" max="2831" width="18.875" bestFit="1" customWidth="1"/>
    <col min="2832" max="2832" width="12.375" customWidth="1"/>
    <col min="2833" max="2833" width="18.875" bestFit="1" customWidth="1"/>
    <col min="2834" max="2834" width="12.375" customWidth="1"/>
    <col min="2835" max="2835" width="18.875" bestFit="1" customWidth="1"/>
    <col min="2836" max="2836" width="11.875" customWidth="1"/>
    <col min="2837" max="2837" width="18.875" bestFit="1" customWidth="1"/>
    <col min="2838" max="2838" width="12.125" customWidth="1"/>
    <col min="2839" max="2839" width="18.875" bestFit="1" customWidth="1"/>
    <col min="2840" max="2840" width="12.125" customWidth="1"/>
    <col min="2841" max="2841" width="18.875" bestFit="1" customWidth="1"/>
    <col min="2842" max="2842" width="12.375" customWidth="1"/>
    <col min="2843" max="2843" width="19.375" bestFit="1" customWidth="1"/>
    <col min="2844" max="2844" width="12.625" customWidth="1"/>
    <col min="3073" max="3073" width="6.625" bestFit="1" customWidth="1"/>
    <col min="3074" max="3074" width="64.5" customWidth="1"/>
    <col min="3075" max="3075" width="6.375" bestFit="1" customWidth="1"/>
    <col min="3076" max="3076" width="4.25" customWidth="1"/>
    <col min="3077" max="3077" width="15.5" customWidth="1"/>
    <col min="3078" max="3078" width="27.625" customWidth="1"/>
    <col min="3079" max="3079" width="28.375" customWidth="1"/>
    <col min="3080" max="3080" width="30.875" customWidth="1"/>
    <col min="3081" max="3081" width="18.875" bestFit="1" customWidth="1"/>
    <col min="3082" max="3082" width="12.125" customWidth="1"/>
    <col min="3083" max="3083" width="18.875" bestFit="1" customWidth="1"/>
    <col min="3084" max="3084" width="12.375" customWidth="1"/>
    <col min="3085" max="3085" width="18.875" bestFit="1" customWidth="1"/>
    <col min="3086" max="3086" width="12.375" customWidth="1"/>
    <col min="3087" max="3087" width="18.875" bestFit="1" customWidth="1"/>
    <col min="3088" max="3088" width="12.375" customWidth="1"/>
    <col min="3089" max="3089" width="18.875" bestFit="1" customWidth="1"/>
    <col min="3090" max="3090" width="12.375" customWidth="1"/>
    <col min="3091" max="3091" width="18.875" bestFit="1" customWidth="1"/>
    <col min="3092" max="3092" width="11.875" customWidth="1"/>
    <col min="3093" max="3093" width="18.875" bestFit="1" customWidth="1"/>
    <col min="3094" max="3094" width="12.125" customWidth="1"/>
    <col min="3095" max="3095" width="18.875" bestFit="1" customWidth="1"/>
    <col min="3096" max="3096" width="12.125" customWidth="1"/>
    <col min="3097" max="3097" width="18.875" bestFit="1" customWidth="1"/>
    <col min="3098" max="3098" width="12.375" customWidth="1"/>
    <col min="3099" max="3099" width="19.375" bestFit="1" customWidth="1"/>
    <col min="3100" max="3100" width="12.625" customWidth="1"/>
    <col min="3329" max="3329" width="6.625" bestFit="1" customWidth="1"/>
    <col min="3330" max="3330" width="64.5" customWidth="1"/>
    <col min="3331" max="3331" width="6.375" bestFit="1" customWidth="1"/>
    <col min="3332" max="3332" width="4.25" customWidth="1"/>
    <col min="3333" max="3333" width="15.5" customWidth="1"/>
    <col min="3334" max="3334" width="27.625" customWidth="1"/>
    <col min="3335" max="3335" width="28.375" customWidth="1"/>
    <col min="3336" max="3336" width="30.875" customWidth="1"/>
    <col min="3337" max="3337" width="18.875" bestFit="1" customWidth="1"/>
    <col min="3338" max="3338" width="12.125" customWidth="1"/>
    <col min="3339" max="3339" width="18.875" bestFit="1" customWidth="1"/>
    <col min="3340" max="3340" width="12.375" customWidth="1"/>
    <col min="3341" max="3341" width="18.875" bestFit="1" customWidth="1"/>
    <col min="3342" max="3342" width="12.375" customWidth="1"/>
    <col min="3343" max="3343" width="18.875" bestFit="1" customWidth="1"/>
    <col min="3344" max="3344" width="12.375" customWidth="1"/>
    <col min="3345" max="3345" width="18.875" bestFit="1" customWidth="1"/>
    <col min="3346" max="3346" width="12.375" customWidth="1"/>
    <col min="3347" max="3347" width="18.875" bestFit="1" customWidth="1"/>
    <col min="3348" max="3348" width="11.875" customWidth="1"/>
    <col min="3349" max="3349" width="18.875" bestFit="1" customWidth="1"/>
    <col min="3350" max="3350" width="12.125" customWidth="1"/>
    <col min="3351" max="3351" width="18.875" bestFit="1" customWidth="1"/>
    <col min="3352" max="3352" width="12.125" customWidth="1"/>
    <col min="3353" max="3353" width="18.875" bestFit="1" customWidth="1"/>
    <col min="3354" max="3354" width="12.375" customWidth="1"/>
    <col min="3355" max="3355" width="19.375" bestFit="1" customWidth="1"/>
    <col min="3356" max="3356" width="12.625" customWidth="1"/>
    <col min="3585" max="3585" width="6.625" bestFit="1" customWidth="1"/>
    <col min="3586" max="3586" width="64.5" customWidth="1"/>
    <col min="3587" max="3587" width="6.375" bestFit="1" customWidth="1"/>
    <col min="3588" max="3588" width="4.25" customWidth="1"/>
    <col min="3589" max="3589" width="15.5" customWidth="1"/>
    <col min="3590" max="3590" width="27.625" customWidth="1"/>
    <col min="3591" max="3591" width="28.375" customWidth="1"/>
    <col min="3592" max="3592" width="30.875" customWidth="1"/>
    <col min="3593" max="3593" width="18.875" bestFit="1" customWidth="1"/>
    <col min="3594" max="3594" width="12.125" customWidth="1"/>
    <col min="3595" max="3595" width="18.875" bestFit="1" customWidth="1"/>
    <col min="3596" max="3596" width="12.375" customWidth="1"/>
    <col min="3597" max="3597" width="18.875" bestFit="1" customWidth="1"/>
    <col min="3598" max="3598" width="12.375" customWidth="1"/>
    <col min="3599" max="3599" width="18.875" bestFit="1" customWidth="1"/>
    <col min="3600" max="3600" width="12.375" customWidth="1"/>
    <col min="3601" max="3601" width="18.875" bestFit="1" customWidth="1"/>
    <col min="3602" max="3602" width="12.375" customWidth="1"/>
    <col min="3603" max="3603" width="18.875" bestFit="1" customWidth="1"/>
    <col min="3604" max="3604" width="11.875" customWidth="1"/>
    <col min="3605" max="3605" width="18.875" bestFit="1" customWidth="1"/>
    <col min="3606" max="3606" width="12.125" customWidth="1"/>
    <col min="3607" max="3607" width="18.875" bestFit="1" customWidth="1"/>
    <col min="3608" max="3608" width="12.125" customWidth="1"/>
    <col min="3609" max="3609" width="18.875" bestFit="1" customWidth="1"/>
    <col min="3610" max="3610" width="12.375" customWidth="1"/>
    <col min="3611" max="3611" width="19.375" bestFit="1" customWidth="1"/>
    <col min="3612" max="3612" width="12.625" customWidth="1"/>
    <col min="3841" max="3841" width="6.625" bestFit="1" customWidth="1"/>
    <col min="3842" max="3842" width="64.5" customWidth="1"/>
    <col min="3843" max="3843" width="6.375" bestFit="1" customWidth="1"/>
    <col min="3844" max="3844" width="4.25" customWidth="1"/>
    <col min="3845" max="3845" width="15.5" customWidth="1"/>
    <col min="3846" max="3846" width="27.625" customWidth="1"/>
    <col min="3847" max="3847" width="28.375" customWidth="1"/>
    <col min="3848" max="3848" width="30.875" customWidth="1"/>
    <col min="3849" max="3849" width="18.875" bestFit="1" customWidth="1"/>
    <col min="3850" max="3850" width="12.125" customWidth="1"/>
    <col min="3851" max="3851" width="18.875" bestFit="1" customWidth="1"/>
    <col min="3852" max="3852" width="12.375" customWidth="1"/>
    <col min="3853" max="3853" width="18.875" bestFit="1" customWidth="1"/>
    <col min="3854" max="3854" width="12.375" customWidth="1"/>
    <col min="3855" max="3855" width="18.875" bestFit="1" customWidth="1"/>
    <col min="3856" max="3856" width="12.375" customWidth="1"/>
    <col min="3857" max="3857" width="18.875" bestFit="1" customWidth="1"/>
    <col min="3858" max="3858" width="12.375" customWidth="1"/>
    <col min="3859" max="3859" width="18.875" bestFit="1" customWidth="1"/>
    <col min="3860" max="3860" width="11.875" customWidth="1"/>
    <col min="3861" max="3861" width="18.875" bestFit="1" customWidth="1"/>
    <col min="3862" max="3862" width="12.125" customWidth="1"/>
    <col min="3863" max="3863" width="18.875" bestFit="1" customWidth="1"/>
    <col min="3864" max="3864" width="12.125" customWidth="1"/>
    <col min="3865" max="3865" width="18.875" bestFit="1" customWidth="1"/>
    <col min="3866" max="3866" width="12.375" customWidth="1"/>
    <col min="3867" max="3867" width="19.375" bestFit="1" customWidth="1"/>
    <col min="3868" max="3868" width="12.625" customWidth="1"/>
    <col min="4097" max="4097" width="6.625" bestFit="1" customWidth="1"/>
    <col min="4098" max="4098" width="64.5" customWidth="1"/>
    <col min="4099" max="4099" width="6.375" bestFit="1" customWidth="1"/>
    <col min="4100" max="4100" width="4.25" customWidth="1"/>
    <col min="4101" max="4101" width="15.5" customWidth="1"/>
    <col min="4102" max="4102" width="27.625" customWidth="1"/>
    <col min="4103" max="4103" width="28.375" customWidth="1"/>
    <col min="4104" max="4104" width="30.875" customWidth="1"/>
    <col min="4105" max="4105" width="18.875" bestFit="1" customWidth="1"/>
    <col min="4106" max="4106" width="12.125" customWidth="1"/>
    <col min="4107" max="4107" width="18.875" bestFit="1" customWidth="1"/>
    <col min="4108" max="4108" width="12.375" customWidth="1"/>
    <col min="4109" max="4109" width="18.875" bestFit="1" customWidth="1"/>
    <col min="4110" max="4110" width="12.375" customWidth="1"/>
    <col min="4111" max="4111" width="18.875" bestFit="1" customWidth="1"/>
    <col min="4112" max="4112" width="12.375" customWidth="1"/>
    <col min="4113" max="4113" width="18.875" bestFit="1" customWidth="1"/>
    <col min="4114" max="4114" width="12.375" customWidth="1"/>
    <col min="4115" max="4115" width="18.875" bestFit="1" customWidth="1"/>
    <col min="4116" max="4116" width="11.875" customWidth="1"/>
    <col min="4117" max="4117" width="18.875" bestFit="1" customWidth="1"/>
    <col min="4118" max="4118" width="12.125" customWidth="1"/>
    <col min="4119" max="4119" width="18.875" bestFit="1" customWidth="1"/>
    <col min="4120" max="4120" width="12.125" customWidth="1"/>
    <col min="4121" max="4121" width="18.875" bestFit="1" customWidth="1"/>
    <col min="4122" max="4122" width="12.375" customWidth="1"/>
    <col min="4123" max="4123" width="19.375" bestFit="1" customWidth="1"/>
    <col min="4124" max="4124" width="12.625" customWidth="1"/>
    <col min="4353" max="4353" width="6.625" bestFit="1" customWidth="1"/>
    <col min="4354" max="4354" width="64.5" customWidth="1"/>
    <col min="4355" max="4355" width="6.375" bestFit="1" customWidth="1"/>
    <col min="4356" max="4356" width="4.25" customWidth="1"/>
    <col min="4357" max="4357" width="15.5" customWidth="1"/>
    <col min="4358" max="4358" width="27.625" customWidth="1"/>
    <col min="4359" max="4359" width="28.375" customWidth="1"/>
    <col min="4360" max="4360" width="30.875" customWidth="1"/>
    <col min="4361" max="4361" width="18.875" bestFit="1" customWidth="1"/>
    <col min="4362" max="4362" width="12.125" customWidth="1"/>
    <col min="4363" max="4363" width="18.875" bestFit="1" customWidth="1"/>
    <col min="4364" max="4364" width="12.375" customWidth="1"/>
    <col min="4365" max="4365" width="18.875" bestFit="1" customWidth="1"/>
    <col min="4366" max="4366" width="12.375" customWidth="1"/>
    <col min="4367" max="4367" width="18.875" bestFit="1" customWidth="1"/>
    <col min="4368" max="4368" width="12.375" customWidth="1"/>
    <col min="4369" max="4369" width="18.875" bestFit="1" customWidth="1"/>
    <col min="4370" max="4370" width="12.375" customWidth="1"/>
    <col min="4371" max="4371" width="18.875" bestFit="1" customWidth="1"/>
    <col min="4372" max="4372" width="11.875" customWidth="1"/>
    <col min="4373" max="4373" width="18.875" bestFit="1" customWidth="1"/>
    <col min="4374" max="4374" width="12.125" customWidth="1"/>
    <col min="4375" max="4375" width="18.875" bestFit="1" customWidth="1"/>
    <col min="4376" max="4376" width="12.125" customWidth="1"/>
    <col min="4377" max="4377" width="18.875" bestFit="1" customWidth="1"/>
    <col min="4378" max="4378" width="12.375" customWidth="1"/>
    <col min="4379" max="4379" width="19.375" bestFit="1" customWidth="1"/>
    <col min="4380" max="4380" width="12.625" customWidth="1"/>
    <col min="4609" max="4609" width="6.625" bestFit="1" customWidth="1"/>
    <col min="4610" max="4610" width="64.5" customWidth="1"/>
    <col min="4611" max="4611" width="6.375" bestFit="1" customWidth="1"/>
    <col min="4612" max="4612" width="4.25" customWidth="1"/>
    <col min="4613" max="4613" width="15.5" customWidth="1"/>
    <col min="4614" max="4614" width="27.625" customWidth="1"/>
    <col min="4615" max="4615" width="28.375" customWidth="1"/>
    <col min="4616" max="4616" width="30.875" customWidth="1"/>
    <col min="4617" max="4617" width="18.875" bestFit="1" customWidth="1"/>
    <col min="4618" max="4618" width="12.125" customWidth="1"/>
    <col min="4619" max="4619" width="18.875" bestFit="1" customWidth="1"/>
    <col min="4620" max="4620" width="12.375" customWidth="1"/>
    <col min="4621" max="4621" width="18.875" bestFit="1" customWidth="1"/>
    <col min="4622" max="4622" width="12.375" customWidth="1"/>
    <col min="4623" max="4623" width="18.875" bestFit="1" customWidth="1"/>
    <col min="4624" max="4624" width="12.375" customWidth="1"/>
    <col min="4625" max="4625" width="18.875" bestFit="1" customWidth="1"/>
    <col min="4626" max="4626" width="12.375" customWidth="1"/>
    <col min="4627" max="4627" width="18.875" bestFit="1" customWidth="1"/>
    <col min="4628" max="4628" width="11.875" customWidth="1"/>
    <col min="4629" max="4629" width="18.875" bestFit="1" customWidth="1"/>
    <col min="4630" max="4630" width="12.125" customWidth="1"/>
    <col min="4631" max="4631" width="18.875" bestFit="1" customWidth="1"/>
    <col min="4632" max="4632" width="12.125" customWidth="1"/>
    <col min="4633" max="4633" width="18.875" bestFit="1" customWidth="1"/>
    <col min="4634" max="4634" width="12.375" customWidth="1"/>
    <col min="4635" max="4635" width="19.375" bestFit="1" customWidth="1"/>
    <col min="4636" max="4636" width="12.625" customWidth="1"/>
    <col min="4865" max="4865" width="6.625" bestFit="1" customWidth="1"/>
    <col min="4866" max="4866" width="64.5" customWidth="1"/>
    <col min="4867" max="4867" width="6.375" bestFit="1" customWidth="1"/>
    <col min="4868" max="4868" width="4.25" customWidth="1"/>
    <col min="4869" max="4869" width="15.5" customWidth="1"/>
    <col min="4870" max="4870" width="27.625" customWidth="1"/>
    <col min="4871" max="4871" width="28.375" customWidth="1"/>
    <col min="4872" max="4872" width="30.875" customWidth="1"/>
    <col min="4873" max="4873" width="18.875" bestFit="1" customWidth="1"/>
    <col min="4874" max="4874" width="12.125" customWidth="1"/>
    <col min="4875" max="4875" width="18.875" bestFit="1" customWidth="1"/>
    <col min="4876" max="4876" width="12.375" customWidth="1"/>
    <col min="4877" max="4877" width="18.875" bestFit="1" customWidth="1"/>
    <col min="4878" max="4878" width="12.375" customWidth="1"/>
    <col min="4879" max="4879" width="18.875" bestFit="1" customWidth="1"/>
    <col min="4880" max="4880" width="12.375" customWidth="1"/>
    <col min="4881" max="4881" width="18.875" bestFit="1" customWidth="1"/>
    <col min="4882" max="4882" width="12.375" customWidth="1"/>
    <col min="4883" max="4883" width="18.875" bestFit="1" customWidth="1"/>
    <col min="4884" max="4884" width="11.875" customWidth="1"/>
    <col min="4885" max="4885" width="18.875" bestFit="1" customWidth="1"/>
    <col min="4886" max="4886" width="12.125" customWidth="1"/>
    <col min="4887" max="4887" width="18.875" bestFit="1" customWidth="1"/>
    <col min="4888" max="4888" width="12.125" customWidth="1"/>
    <col min="4889" max="4889" width="18.875" bestFit="1" customWidth="1"/>
    <col min="4890" max="4890" width="12.375" customWidth="1"/>
    <col min="4891" max="4891" width="19.375" bestFit="1" customWidth="1"/>
    <col min="4892" max="4892" width="12.625" customWidth="1"/>
    <col min="5121" max="5121" width="6.625" bestFit="1" customWidth="1"/>
    <col min="5122" max="5122" width="64.5" customWidth="1"/>
    <col min="5123" max="5123" width="6.375" bestFit="1" customWidth="1"/>
    <col min="5124" max="5124" width="4.25" customWidth="1"/>
    <col min="5125" max="5125" width="15.5" customWidth="1"/>
    <col min="5126" max="5126" width="27.625" customWidth="1"/>
    <col min="5127" max="5127" width="28.375" customWidth="1"/>
    <col min="5128" max="5128" width="30.875" customWidth="1"/>
    <col min="5129" max="5129" width="18.875" bestFit="1" customWidth="1"/>
    <col min="5130" max="5130" width="12.125" customWidth="1"/>
    <col min="5131" max="5131" width="18.875" bestFit="1" customWidth="1"/>
    <col min="5132" max="5132" width="12.375" customWidth="1"/>
    <col min="5133" max="5133" width="18.875" bestFit="1" customWidth="1"/>
    <col min="5134" max="5134" width="12.375" customWidth="1"/>
    <col min="5135" max="5135" width="18.875" bestFit="1" customWidth="1"/>
    <col min="5136" max="5136" width="12.375" customWidth="1"/>
    <col min="5137" max="5137" width="18.875" bestFit="1" customWidth="1"/>
    <col min="5138" max="5138" width="12.375" customWidth="1"/>
    <col min="5139" max="5139" width="18.875" bestFit="1" customWidth="1"/>
    <col min="5140" max="5140" width="11.875" customWidth="1"/>
    <col min="5141" max="5141" width="18.875" bestFit="1" customWidth="1"/>
    <col min="5142" max="5142" width="12.125" customWidth="1"/>
    <col min="5143" max="5143" width="18.875" bestFit="1" customWidth="1"/>
    <col min="5144" max="5144" width="12.125" customWidth="1"/>
    <col min="5145" max="5145" width="18.875" bestFit="1" customWidth="1"/>
    <col min="5146" max="5146" width="12.375" customWidth="1"/>
    <col min="5147" max="5147" width="19.375" bestFit="1" customWidth="1"/>
    <col min="5148" max="5148" width="12.625" customWidth="1"/>
    <col min="5377" max="5377" width="6.625" bestFit="1" customWidth="1"/>
    <col min="5378" max="5378" width="64.5" customWidth="1"/>
    <col min="5379" max="5379" width="6.375" bestFit="1" customWidth="1"/>
    <col min="5380" max="5380" width="4.25" customWidth="1"/>
    <col min="5381" max="5381" width="15.5" customWidth="1"/>
    <col min="5382" max="5382" width="27.625" customWidth="1"/>
    <col min="5383" max="5383" width="28.375" customWidth="1"/>
    <col min="5384" max="5384" width="30.875" customWidth="1"/>
    <col min="5385" max="5385" width="18.875" bestFit="1" customWidth="1"/>
    <col min="5386" max="5386" width="12.125" customWidth="1"/>
    <col min="5387" max="5387" width="18.875" bestFit="1" customWidth="1"/>
    <col min="5388" max="5388" width="12.375" customWidth="1"/>
    <col min="5389" max="5389" width="18.875" bestFit="1" customWidth="1"/>
    <col min="5390" max="5390" width="12.375" customWidth="1"/>
    <col min="5391" max="5391" width="18.875" bestFit="1" customWidth="1"/>
    <col min="5392" max="5392" width="12.375" customWidth="1"/>
    <col min="5393" max="5393" width="18.875" bestFit="1" customWidth="1"/>
    <col min="5394" max="5394" width="12.375" customWidth="1"/>
    <col min="5395" max="5395" width="18.875" bestFit="1" customWidth="1"/>
    <col min="5396" max="5396" width="11.875" customWidth="1"/>
    <col min="5397" max="5397" width="18.875" bestFit="1" customWidth="1"/>
    <col min="5398" max="5398" width="12.125" customWidth="1"/>
    <col min="5399" max="5399" width="18.875" bestFit="1" customWidth="1"/>
    <col min="5400" max="5400" width="12.125" customWidth="1"/>
    <col min="5401" max="5401" width="18.875" bestFit="1" customWidth="1"/>
    <col min="5402" max="5402" width="12.375" customWidth="1"/>
    <col min="5403" max="5403" width="19.375" bestFit="1" customWidth="1"/>
    <col min="5404" max="5404" width="12.625" customWidth="1"/>
    <col min="5633" max="5633" width="6.625" bestFit="1" customWidth="1"/>
    <col min="5634" max="5634" width="64.5" customWidth="1"/>
    <col min="5635" max="5635" width="6.375" bestFit="1" customWidth="1"/>
    <col min="5636" max="5636" width="4.25" customWidth="1"/>
    <col min="5637" max="5637" width="15.5" customWidth="1"/>
    <col min="5638" max="5638" width="27.625" customWidth="1"/>
    <col min="5639" max="5639" width="28.375" customWidth="1"/>
    <col min="5640" max="5640" width="30.875" customWidth="1"/>
    <col min="5641" max="5641" width="18.875" bestFit="1" customWidth="1"/>
    <col min="5642" max="5642" width="12.125" customWidth="1"/>
    <col min="5643" max="5643" width="18.875" bestFit="1" customWidth="1"/>
    <col min="5644" max="5644" width="12.375" customWidth="1"/>
    <col min="5645" max="5645" width="18.875" bestFit="1" customWidth="1"/>
    <col min="5646" max="5646" width="12.375" customWidth="1"/>
    <col min="5647" max="5647" width="18.875" bestFit="1" customWidth="1"/>
    <col min="5648" max="5648" width="12.375" customWidth="1"/>
    <col min="5649" max="5649" width="18.875" bestFit="1" customWidth="1"/>
    <col min="5650" max="5650" width="12.375" customWidth="1"/>
    <col min="5651" max="5651" width="18.875" bestFit="1" customWidth="1"/>
    <col min="5652" max="5652" width="11.875" customWidth="1"/>
    <col min="5653" max="5653" width="18.875" bestFit="1" customWidth="1"/>
    <col min="5654" max="5654" width="12.125" customWidth="1"/>
    <col min="5655" max="5655" width="18.875" bestFit="1" customWidth="1"/>
    <col min="5656" max="5656" width="12.125" customWidth="1"/>
    <col min="5657" max="5657" width="18.875" bestFit="1" customWidth="1"/>
    <col min="5658" max="5658" width="12.375" customWidth="1"/>
    <col min="5659" max="5659" width="19.375" bestFit="1" customWidth="1"/>
    <col min="5660" max="5660" width="12.625" customWidth="1"/>
    <col min="5889" max="5889" width="6.625" bestFit="1" customWidth="1"/>
    <col min="5890" max="5890" width="64.5" customWidth="1"/>
    <col min="5891" max="5891" width="6.375" bestFit="1" customWidth="1"/>
    <col min="5892" max="5892" width="4.25" customWidth="1"/>
    <col min="5893" max="5893" width="15.5" customWidth="1"/>
    <col min="5894" max="5894" width="27.625" customWidth="1"/>
    <col min="5895" max="5895" width="28.375" customWidth="1"/>
    <col min="5896" max="5896" width="30.875" customWidth="1"/>
    <col min="5897" max="5897" width="18.875" bestFit="1" customWidth="1"/>
    <col min="5898" max="5898" width="12.125" customWidth="1"/>
    <col min="5899" max="5899" width="18.875" bestFit="1" customWidth="1"/>
    <col min="5900" max="5900" width="12.375" customWidth="1"/>
    <col min="5901" max="5901" width="18.875" bestFit="1" customWidth="1"/>
    <col min="5902" max="5902" width="12.375" customWidth="1"/>
    <col min="5903" max="5903" width="18.875" bestFit="1" customWidth="1"/>
    <col min="5904" max="5904" width="12.375" customWidth="1"/>
    <col min="5905" max="5905" width="18.875" bestFit="1" customWidth="1"/>
    <col min="5906" max="5906" width="12.375" customWidth="1"/>
    <col min="5907" max="5907" width="18.875" bestFit="1" customWidth="1"/>
    <col min="5908" max="5908" width="11.875" customWidth="1"/>
    <col min="5909" max="5909" width="18.875" bestFit="1" customWidth="1"/>
    <col min="5910" max="5910" width="12.125" customWidth="1"/>
    <col min="5911" max="5911" width="18.875" bestFit="1" customWidth="1"/>
    <col min="5912" max="5912" width="12.125" customWidth="1"/>
    <col min="5913" max="5913" width="18.875" bestFit="1" customWidth="1"/>
    <col min="5914" max="5914" width="12.375" customWidth="1"/>
    <col min="5915" max="5915" width="19.375" bestFit="1" customWidth="1"/>
    <col min="5916" max="5916" width="12.625" customWidth="1"/>
    <col min="6145" max="6145" width="6.625" bestFit="1" customWidth="1"/>
    <col min="6146" max="6146" width="64.5" customWidth="1"/>
    <col min="6147" max="6147" width="6.375" bestFit="1" customWidth="1"/>
    <col min="6148" max="6148" width="4.25" customWidth="1"/>
    <col min="6149" max="6149" width="15.5" customWidth="1"/>
    <col min="6150" max="6150" width="27.625" customWidth="1"/>
    <col min="6151" max="6151" width="28.375" customWidth="1"/>
    <col min="6152" max="6152" width="30.875" customWidth="1"/>
    <col min="6153" max="6153" width="18.875" bestFit="1" customWidth="1"/>
    <col min="6154" max="6154" width="12.125" customWidth="1"/>
    <col min="6155" max="6155" width="18.875" bestFit="1" customWidth="1"/>
    <col min="6156" max="6156" width="12.375" customWidth="1"/>
    <col min="6157" max="6157" width="18.875" bestFit="1" customWidth="1"/>
    <col min="6158" max="6158" width="12.375" customWidth="1"/>
    <col min="6159" max="6159" width="18.875" bestFit="1" customWidth="1"/>
    <col min="6160" max="6160" width="12.375" customWidth="1"/>
    <col min="6161" max="6161" width="18.875" bestFit="1" customWidth="1"/>
    <col min="6162" max="6162" width="12.375" customWidth="1"/>
    <col min="6163" max="6163" width="18.875" bestFit="1" customWidth="1"/>
    <col min="6164" max="6164" width="11.875" customWidth="1"/>
    <col min="6165" max="6165" width="18.875" bestFit="1" customWidth="1"/>
    <col min="6166" max="6166" width="12.125" customWidth="1"/>
    <col min="6167" max="6167" width="18.875" bestFit="1" customWidth="1"/>
    <col min="6168" max="6168" width="12.125" customWidth="1"/>
    <col min="6169" max="6169" width="18.875" bestFit="1" customWidth="1"/>
    <col min="6170" max="6170" width="12.375" customWidth="1"/>
    <col min="6171" max="6171" width="19.375" bestFit="1" customWidth="1"/>
    <col min="6172" max="6172" width="12.625" customWidth="1"/>
    <col min="6401" max="6401" width="6.625" bestFit="1" customWidth="1"/>
    <col min="6402" max="6402" width="64.5" customWidth="1"/>
    <col min="6403" max="6403" width="6.375" bestFit="1" customWidth="1"/>
    <col min="6404" max="6404" width="4.25" customWidth="1"/>
    <col min="6405" max="6405" width="15.5" customWidth="1"/>
    <col min="6406" max="6406" width="27.625" customWidth="1"/>
    <col min="6407" max="6407" width="28.375" customWidth="1"/>
    <col min="6408" max="6408" width="30.875" customWidth="1"/>
    <col min="6409" max="6409" width="18.875" bestFit="1" customWidth="1"/>
    <col min="6410" max="6410" width="12.125" customWidth="1"/>
    <col min="6411" max="6411" width="18.875" bestFit="1" customWidth="1"/>
    <col min="6412" max="6412" width="12.375" customWidth="1"/>
    <col min="6413" max="6413" width="18.875" bestFit="1" customWidth="1"/>
    <col min="6414" max="6414" width="12.375" customWidth="1"/>
    <col min="6415" max="6415" width="18.875" bestFit="1" customWidth="1"/>
    <col min="6416" max="6416" width="12.375" customWidth="1"/>
    <col min="6417" max="6417" width="18.875" bestFit="1" customWidth="1"/>
    <col min="6418" max="6418" width="12.375" customWidth="1"/>
    <col min="6419" max="6419" width="18.875" bestFit="1" customWidth="1"/>
    <col min="6420" max="6420" width="11.875" customWidth="1"/>
    <col min="6421" max="6421" width="18.875" bestFit="1" customWidth="1"/>
    <col min="6422" max="6422" width="12.125" customWidth="1"/>
    <col min="6423" max="6423" width="18.875" bestFit="1" customWidth="1"/>
    <col min="6424" max="6424" width="12.125" customWidth="1"/>
    <col min="6425" max="6425" width="18.875" bestFit="1" customWidth="1"/>
    <col min="6426" max="6426" width="12.375" customWidth="1"/>
    <col min="6427" max="6427" width="19.375" bestFit="1" customWidth="1"/>
    <col min="6428" max="6428" width="12.625" customWidth="1"/>
    <col min="6657" max="6657" width="6.625" bestFit="1" customWidth="1"/>
    <col min="6658" max="6658" width="64.5" customWidth="1"/>
    <col min="6659" max="6659" width="6.375" bestFit="1" customWidth="1"/>
    <col min="6660" max="6660" width="4.25" customWidth="1"/>
    <col min="6661" max="6661" width="15.5" customWidth="1"/>
    <col min="6662" max="6662" width="27.625" customWidth="1"/>
    <col min="6663" max="6663" width="28.375" customWidth="1"/>
    <col min="6664" max="6664" width="30.875" customWidth="1"/>
    <col min="6665" max="6665" width="18.875" bestFit="1" customWidth="1"/>
    <col min="6666" max="6666" width="12.125" customWidth="1"/>
    <col min="6667" max="6667" width="18.875" bestFit="1" customWidth="1"/>
    <col min="6668" max="6668" width="12.375" customWidth="1"/>
    <col min="6669" max="6669" width="18.875" bestFit="1" customWidth="1"/>
    <col min="6670" max="6670" width="12.375" customWidth="1"/>
    <col min="6671" max="6671" width="18.875" bestFit="1" customWidth="1"/>
    <col min="6672" max="6672" width="12.375" customWidth="1"/>
    <col min="6673" max="6673" width="18.875" bestFit="1" customWidth="1"/>
    <col min="6674" max="6674" width="12.375" customWidth="1"/>
    <col min="6675" max="6675" width="18.875" bestFit="1" customWidth="1"/>
    <col min="6676" max="6676" width="11.875" customWidth="1"/>
    <col min="6677" max="6677" width="18.875" bestFit="1" customWidth="1"/>
    <col min="6678" max="6678" width="12.125" customWidth="1"/>
    <col min="6679" max="6679" width="18.875" bestFit="1" customWidth="1"/>
    <col min="6680" max="6680" width="12.125" customWidth="1"/>
    <col min="6681" max="6681" width="18.875" bestFit="1" customWidth="1"/>
    <col min="6682" max="6682" width="12.375" customWidth="1"/>
    <col min="6683" max="6683" width="19.375" bestFit="1" customWidth="1"/>
    <col min="6684" max="6684" width="12.625" customWidth="1"/>
    <col min="6913" max="6913" width="6.625" bestFit="1" customWidth="1"/>
    <col min="6914" max="6914" width="64.5" customWidth="1"/>
    <col min="6915" max="6915" width="6.375" bestFit="1" customWidth="1"/>
    <col min="6916" max="6916" width="4.25" customWidth="1"/>
    <col min="6917" max="6917" width="15.5" customWidth="1"/>
    <col min="6918" max="6918" width="27.625" customWidth="1"/>
    <col min="6919" max="6919" width="28.375" customWidth="1"/>
    <col min="6920" max="6920" width="30.875" customWidth="1"/>
    <col min="6921" max="6921" width="18.875" bestFit="1" customWidth="1"/>
    <col min="6922" max="6922" width="12.125" customWidth="1"/>
    <col min="6923" max="6923" width="18.875" bestFit="1" customWidth="1"/>
    <col min="6924" max="6924" width="12.375" customWidth="1"/>
    <col min="6925" max="6925" width="18.875" bestFit="1" customWidth="1"/>
    <col min="6926" max="6926" width="12.375" customWidth="1"/>
    <col min="6927" max="6927" width="18.875" bestFit="1" customWidth="1"/>
    <col min="6928" max="6928" width="12.375" customWidth="1"/>
    <col min="6929" max="6929" width="18.875" bestFit="1" customWidth="1"/>
    <col min="6930" max="6930" width="12.375" customWidth="1"/>
    <col min="6931" max="6931" width="18.875" bestFit="1" customWidth="1"/>
    <col min="6932" max="6932" width="11.875" customWidth="1"/>
    <col min="6933" max="6933" width="18.875" bestFit="1" customWidth="1"/>
    <col min="6934" max="6934" width="12.125" customWidth="1"/>
    <col min="6935" max="6935" width="18.875" bestFit="1" customWidth="1"/>
    <col min="6936" max="6936" width="12.125" customWidth="1"/>
    <col min="6937" max="6937" width="18.875" bestFit="1" customWidth="1"/>
    <col min="6938" max="6938" width="12.375" customWidth="1"/>
    <col min="6939" max="6939" width="19.375" bestFit="1" customWidth="1"/>
    <col min="6940" max="6940" width="12.625" customWidth="1"/>
    <col min="7169" max="7169" width="6.625" bestFit="1" customWidth="1"/>
    <col min="7170" max="7170" width="64.5" customWidth="1"/>
    <col min="7171" max="7171" width="6.375" bestFit="1" customWidth="1"/>
    <col min="7172" max="7172" width="4.25" customWidth="1"/>
    <col min="7173" max="7173" width="15.5" customWidth="1"/>
    <col min="7174" max="7174" width="27.625" customWidth="1"/>
    <col min="7175" max="7175" width="28.375" customWidth="1"/>
    <col min="7176" max="7176" width="30.875" customWidth="1"/>
    <col min="7177" max="7177" width="18.875" bestFit="1" customWidth="1"/>
    <col min="7178" max="7178" width="12.125" customWidth="1"/>
    <col min="7179" max="7179" width="18.875" bestFit="1" customWidth="1"/>
    <col min="7180" max="7180" width="12.375" customWidth="1"/>
    <col min="7181" max="7181" width="18.875" bestFit="1" customWidth="1"/>
    <col min="7182" max="7182" width="12.375" customWidth="1"/>
    <col min="7183" max="7183" width="18.875" bestFit="1" customWidth="1"/>
    <col min="7184" max="7184" width="12.375" customWidth="1"/>
    <col min="7185" max="7185" width="18.875" bestFit="1" customWidth="1"/>
    <col min="7186" max="7186" width="12.375" customWidth="1"/>
    <col min="7187" max="7187" width="18.875" bestFit="1" customWidth="1"/>
    <col min="7188" max="7188" width="11.875" customWidth="1"/>
    <col min="7189" max="7189" width="18.875" bestFit="1" customWidth="1"/>
    <col min="7190" max="7190" width="12.125" customWidth="1"/>
    <col min="7191" max="7191" width="18.875" bestFit="1" customWidth="1"/>
    <col min="7192" max="7192" width="12.125" customWidth="1"/>
    <col min="7193" max="7193" width="18.875" bestFit="1" customWidth="1"/>
    <col min="7194" max="7194" width="12.375" customWidth="1"/>
    <col min="7195" max="7195" width="19.375" bestFit="1" customWidth="1"/>
    <col min="7196" max="7196" width="12.625" customWidth="1"/>
    <col min="7425" max="7425" width="6.625" bestFit="1" customWidth="1"/>
    <col min="7426" max="7426" width="64.5" customWidth="1"/>
    <col min="7427" max="7427" width="6.375" bestFit="1" customWidth="1"/>
    <col min="7428" max="7428" width="4.25" customWidth="1"/>
    <col min="7429" max="7429" width="15.5" customWidth="1"/>
    <col min="7430" max="7430" width="27.625" customWidth="1"/>
    <col min="7431" max="7431" width="28.375" customWidth="1"/>
    <col min="7432" max="7432" width="30.875" customWidth="1"/>
    <col min="7433" max="7433" width="18.875" bestFit="1" customWidth="1"/>
    <col min="7434" max="7434" width="12.125" customWidth="1"/>
    <col min="7435" max="7435" width="18.875" bestFit="1" customWidth="1"/>
    <col min="7436" max="7436" width="12.375" customWidth="1"/>
    <col min="7437" max="7437" width="18.875" bestFit="1" customWidth="1"/>
    <col min="7438" max="7438" width="12.375" customWidth="1"/>
    <col min="7439" max="7439" width="18.875" bestFit="1" customWidth="1"/>
    <col min="7440" max="7440" width="12.375" customWidth="1"/>
    <col min="7441" max="7441" width="18.875" bestFit="1" customWidth="1"/>
    <col min="7442" max="7442" width="12.375" customWidth="1"/>
    <col min="7443" max="7443" width="18.875" bestFit="1" customWidth="1"/>
    <col min="7444" max="7444" width="11.875" customWidth="1"/>
    <col min="7445" max="7445" width="18.875" bestFit="1" customWidth="1"/>
    <col min="7446" max="7446" width="12.125" customWidth="1"/>
    <col min="7447" max="7447" width="18.875" bestFit="1" customWidth="1"/>
    <col min="7448" max="7448" width="12.125" customWidth="1"/>
    <col min="7449" max="7449" width="18.875" bestFit="1" customWidth="1"/>
    <col min="7450" max="7450" width="12.375" customWidth="1"/>
    <col min="7451" max="7451" width="19.375" bestFit="1" customWidth="1"/>
    <col min="7452" max="7452" width="12.625" customWidth="1"/>
    <col min="7681" max="7681" width="6.625" bestFit="1" customWidth="1"/>
    <col min="7682" max="7682" width="64.5" customWidth="1"/>
    <col min="7683" max="7683" width="6.375" bestFit="1" customWidth="1"/>
    <col min="7684" max="7684" width="4.25" customWidth="1"/>
    <col min="7685" max="7685" width="15.5" customWidth="1"/>
    <col min="7686" max="7686" width="27.625" customWidth="1"/>
    <col min="7687" max="7687" width="28.375" customWidth="1"/>
    <col min="7688" max="7688" width="30.875" customWidth="1"/>
    <col min="7689" max="7689" width="18.875" bestFit="1" customWidth="1"/>
    <col min="7690" max="7690" width="12.125" customWidth="1"/>
    <col min="7691" max="7691" width="18.875" bestFit="1" customWidth="1"/>
    <col min="7692" max="7692" width="12.375" customWidth="1"/>
    <col min="7693" max="7693" width="18.875" bestFit="1" customWidth="1"/>
    <col min="7694" max="7694" width="12.375" customWidth="1"/>
    <col min="7695" max="7695" width="18.875" bestFit="1" customWidth="1"/>
    <col min="7696" max="7696" width="12.375" customWidth="1"/>
    <col min="7697" max="7697" width="18.875" bestFit="1" customWidth="1"/>
    <col min="7698" max="7698" width="12.375" customWidth="1"/>
    <col min="7699" max="7699" width="18.875" bestFit="1" customWidth="1"/>
    <col min="7700" max="7700" width="11.875" customWidth="1"/>
    <col min="7701" max="7701" width="18.875" bestFit="1" customWidth="1"/>
    <col min="7702" max="7702" width="12.125" customWidth="1"/>
    <col min="7703" max="7703" width="18.875" bestFit="1" customWidth="1"/>
    <col min="7704" max="7704" width="12.125" customWidth="1"/>
    <col min="7705" max="7705" width="18.875" bestFit="1" customWidth="1"/>
    <col min="7706" max="7706" width="12.375" customWidth="1"/>
    <col min="7707" max="7707" width="19.375" bestFit="1" customWidth="1"/>
    <col min="7708" max="7708" width="12.625" customWidth="1"/>
    <col min="7937" max="7937" width="6.625" bestFit="1" customWidth="1"/>
    <col min="7938" max="7938" width="64.5" customWidth="1"/>
    <col min="7939" max="7939" width="6.375" bestFit="1" customWidth="1"/>
    <col min="7940" max="7940" width="4.25" customWidth="1"/>
    <col min="7941" max="7941" width="15.5" customWidth="1"/>
    <col min="7942" max="7942" width="27.625" customWidth="1"/>
    <col min="7943" max="7943" width="28.375" customWidth="1"/>
    <col min="7944" max="7944" width="30.875" customWidth="1"/>
    <col min="7945" max="7945" width="18.875" bestFit="1" customWidth="1"/>
    <col min="7946" max="7946" width="12.125" customWidth="1"/>
    <col min="7947" max="7947" width="18.875" bestFit="1" customWidth="1"/>
    <col min="7948" max="7948" width="12.375" customWidth="1"/>
    <col min="7949" max="7949" width="18.875" bestFit="1" customWidth="1"/>
    <col min="7950" max="7950" width="12.375" customWidth="1"/>
    <col min="7951" max="7951" width="18.875" bestFit="1" customWidth="1"/>
    <col min="7952" max="7952" width="12.375" customWidth="1"/>
    <col min="7953" max="7953" width="18.875" bestFit="1" customWidth="1"/>
    <col min="7954" max="7954" width="12.375" customWidth="1"/>
    <col min="7955" max="7955" width="18.875" bestFit="1" customWidth="1"/>
    <col min="7956" max="7956" width="11.875" customWidth="1"/>
    <col min="7957" max="7957" width="18.875" bestFit="1" customWidth="1"/>
    <col min="7958" max="7958" width="12.125" customWidth="1"/>
    <col min="7959" max="7959" width="18.875" bestFit="1" customWidth="1"/>
    <col min="7960" max="7960" width="12.125" customWidth="1"/>
    <col min="7961" max="7961" width="18.875" bestFit="1" customWidth="1"/>
    <col min="7962" max="7962" width="12.375" customWidth="1"/>
    <col min="7963" max="7963" width="19.375" bestFit="1" customWidth="1"/>
    <col min="7964" max="7964" width="12.625" customWidth="1"/>
    <col min="8193" max="8193" width="6.625" bestFit="1" customWidth="1"/>
    <col min="8194" max="8194" width="64.5" customWidth="1"/>
    <col min="8195" max="8195" width="6.375" bestFit="1" customWidth="1"/>
    <col min="8196" max="8196" width="4.25" customWidth="1"/>
    <col min="8197" max="8197" width="15.5" customWidth="1"/>
    <col min="8198" max="8198" width="27.625" customWidth="1"/>
    <col min="8199" max="8199" width="28.375" customWidth="1"/>
    <col min="8200" max="8200" width="30.875" customWidth="1"/>
    <col min="8201" max="8201" width="18.875" bestFit="1" customWidth="1"/>
    <col min="8202" max="8202" width="12.125" customWidth="1"/>
    <col min="8203" max="8203" width="18.875" bestFit="1" customWidth="1"/>
    <col min="8204" max="8204" width="12.375" customWidth="1"/>
    <col min="8205" max="8205" width="18.875" bestFit="1" customWidth="1"/>
    <col min="8206" max="8206" width="12.375" customWidth="1"/>
    <col min="8207" max="8207" width="18.875" bestFit="1" customWidth="1"/>
    <col min="8208" max="8208" width="12.375" customWidth="1"/>
    <col min="8209" max="8209" width="18.875" bestFit="1" customWidth="1"/>
    <col min="8210" max="8210" width="12.375" customWidth="1"/>
    <col min="8211" max="8211" width="18.875" bestFit="1" customWidth="1"/>
    <col min="8212" max="8212" width="11.875" customWidth="1"/>
    <col min="8213" max="8213" width="18.875" bestFit="1" customWidth="1"/>
    <col min="8214" max="8214" width="12.125" customWidth="1"/>
    <col min="8215" max="8215" width="18.875" bestFit="1" customWidth="1"/>
    <col min="8216" max="8216" width="12.125" customWidth="1"/>
    <col min="8217" max="8217" width="18.875" bestFit="1" customWidth="1"/>
    <col min="8218" max="8218" width="12.375" customWidth="1"/>
    <col min="8219" max="8219" width="19.375" bestFit="1" customWidth="1"/>
    <col min="8220" max="8220" width="12.625" customWidth="1"/>
    <col min="8449" max="8449" width="6.625" bestFit="1" customWidth="1"/>
    <col min="8450" max="8450" width="64.5" customWidth="1"/>
    <col min="8451" max="8451" width="6.375" bestFit="1" customWidth="1"/>
    <col min="8452" max="8452" width="4.25" customWidth="1"/>
    <col min="8453" max="8453" width="15.5" customWidth="1"/>
    <col min="8454" max="8454" width="27.625" customWidth="1"/>
    <col min="8455" max="8455" width="28.375" customWidth="1"/>
    <col min="8456" max="8456" width="30.875" customWidth="1"/>
    <col min="8457" max="8457" width="18.875" bestFit="1" customWidth="1"/>
    <col min="8458" max="8458" width="12.125" customWidth="1"/>
    <col min="8459" max="8459" width="18.875" bestFit="1" customWidth="1"/>
    <col min="8460" max="8460" width="12.375" customWidth="1"/>
    <col min="8461" max="8461" width="18.875" bestFit="1" customWidth="1"/>
    <col min="8462" max="8462" width="12.375" customWidth="1"/>
    <col min="8463" max="8463" width="18.875" bestFit="1" customWidth="1"/>
    <col min="8464" max="8464" width="12.375" customWidth="1"/>
    <col min="8465" max="8465" width="18.875" bestFit="1" customWidth="1"/>
    <col min="8466" max="8466" width="12.375" customWidth="1"/>
    <col min="8467" max="8467" width="18.875" bestFit="1" customWidth="1"/>
    <col min="8468" max="8468" width="11.875" customWidth="1"/>
    <col min="8469" max="8469" width="18.875" bestFit="1" customWidth="1"/>
    <col min="8470" max="8470" width="12.125" customWidth="1"/>
    <col min="8471" max="8471" width="18.875" bestFit="1" customWidth="1"/>
    <col min="8472" max="8472" width="12.125" customWidth="1"/>
    <col min="8473" max="8473" width="18.875" bestFit="1" customWidth="1"/>
    <col min="8474" max="8474" width="12.375" customWidth="1"/>
    <col min="8475" max="8475" width="19.375" bestFit="1" customWidth="1"/>
    <col min="8476" max="8476" width="12.625" customWidth="1"/>
    <col min="8705" max="8705" width="6.625" bestFit="1" customWidth="1"/>
    <col min="8706" max="8706" width="64.5" customWidth="1"/>
    <col min="8707" max="8707" width="6.375" bestFit="1" customWidth="1"/>
    <col min="8708" max="8708" width="4.25" customWidth="1"/>
    <col min="8709" max="8709" width="15.5" customWidth="1"/>
    <col min="8710" max="8710" width="27.625" customWidth="1"/>
    <col min="8711" max="8711" width="28.375" customWidth="1"/>
    <col min="8712" max="8712" width="30.875" customWidth="1"/>
    <col min="8713" max="8713" width="18.875" bestFit="1" customWidth="1"/>
    <col min="8714" max="8714" width="12.125" customWidth="1"/>
    <col min="8715" max="8715" width="18.875" bestFit="1" customWidth="1"/>
    <col min="8716" max="8716" width="12.375" customWidth="1"/>
    <col min="8717" max="8717" width="18.875" bestFit="1" customWidth="1"/>
    <col min="8718" max="8718" width="12.375" customWidth="1"/>
    <col min="8719" max="8719" width="18.875" bestFit="1" customWidth="1"/>
    <col min="8720" max="8720" width="12.375" customWidth="1"/>
    <col min="8721" max="8721" width="18.875" bestFit="1" customWidth="1"/>
    <col min="8722" max="8722" width="12.375" customWidth="1"/>
    <col min="8723" max="8723" width="18.875" bestFit="1" customWidth="1"/>
    <col min="8724" max="8724" width="11.875" customWidth="1"/>
    <col min="8725" max="8725" width="18.875" bestFit="1" customWidth="1"/>
    <col min="8726" max="8726" width="12.125" customWidth="1"/>
    <col min="8727" max="8727" width="18.875" bestFit="1" customWidth="1"/>
    <col min="8728" max="8728" width="12.125" customWidth="1"/>
    <col min="8729" max="8729" width="18.875" bestFit="1" customWidth="1"/>
    <col min="8730" max="8730" width="12.375" customWidth="1"/>
    <col min="8731" max="8731" width="19.375" bestFit="1" customWidth="1"/>
    <col min="8732" max="8732" width="12.625" customWidth="1"/>
    <col min="8961" max="8961" width="6.625" bestFit="1" customWidth="1"/>
    <col min="8962" max="8962" width="64.5" customWidth="1"/>
    <col min="8963" max="8963" width="6.375" bestFit="1" customWidth="1"/>
    <col min="8964" max="8964" width="4.25" customWidth="1"/>
    <col min="8965" max="8965" width="15.5" customWidth="1"/>
    <col min="8966" max="8966" width="27.625" customWidth="1"/>
    <col min="8967" max="8967" width="28.375" customWidth="1"/>
    <col min="8968" max="8968" width="30.875" customWidth="1"/>
    <col min="8969" max="8969" width="18.875" bestFit="1" customWidth="1"/>
    <col min="8970" max="8970" width="12.125" customWidth="1"/>
    <col min="8971" max="8971" width="18.875" bestFit="1" customWidth="1"/>
    <col min="8972" max="8972" width="12.375" customWidth="1"/>
    <col min="8973" max="8973" width="18.875" bestFit="1" customWidth="1"/>
    <col min="8974" max="8974" width="12.375" customWidth="1"/>
    <col min="8975" max="8975" width="18.875" bestFit="1" customWidth="1"/>
    <col min="8976" max="8976" width="12.375" customWidth="1"/>
    <col min="8977" max="8977" width="18.875" bestFit="1" customWidth="1"/>
    <col min="8978" max="8978" width="12.375" customWidth="1"/>
    <col min="8979" max="8979" width="18.875" bestFit="1" customWidth="1"/>
    <col min="8980" max="8980" width="11.875" customWidth="1"/>
    <col min="8981" max="8981" width="18.875" bestFit="1" customWidth="1"/>
    <col min="8982" max="8982" width="12.125" customWidth="1"/>
    <col min="8983" max="8983" width="18.875" bestFit="1" customWidth="1"/>
    <col min="8984" max="8984" width="12.125" customWidth="1"/>
    <col min="8985" max="8985" width="18.875" bestFit="1" customWidth="1"/>
    <col min="8986" max="8986" width="12.375" customWidth="1"/>
    <col min="8987" max="8987" width="19.375" bestFit="1" customWidth="1"/>
    <col min="8988" max="8988" width="12.625" customWidth="1"/>
    <col min="9217" max="9217" width="6.625" bestFit="1" customWidth="1"/>
    <col min="9218" max="9218" width="64.5" customWidth="1"/>
    <col min="9219" max="9219" width="6.375" bestFit="1" customWidth="1"/>
    <col min="9220" max="9220" width="4.25" customWidth="1"/>
    <col min="9221" max="9221" width="15.5" customWidth="1"/>
    <col min="9222" max="9222" width="27.625" customWidth="1"/>
    <col min="9223" max="9223" width="28.375" customWidth="1"/>
    <col min="9224" max="9224" width="30.875" customWidth="1"/>
    <col min="9225" max="9225" width="18.875" bestFit="1" customWidth="1"/>
    <col min="9226" max="9226" width="12.125" customWidth="1"/>
    <col min="9227" max="9227" width="18.875" bestFit="1" customWidth="1"/>
    <col min="9228" max="9228" width="12.375" customWidth="1"/>
    <col min="9229" max="9229" width="18.875" bestFit="1" customWidth="1"/>
    <col min="9230" max="9230" width="12.375" customWidth="1"/>
    <col min="9231" max="9231" width="18.875" bestFit="1" customWidth="1"/>
    <col min="9232" max="9232" width="12.375" customWidth="1"/>
    <col min="9233" max="9233" width="18.875" bestFit="1" customWidth="1"/>
    <col min="9234" max="9234" width="12.375" customWidth="1"/>
    <col min="9235" max="9235" width="18.875" bestFit="1" customWidth="1"/>
    <col min="9236" max="9236" width="11.875" customWidth="1"/>
    <col min="9237" max="9237" width="18.875" bestFit="1" customWidth="1"/>
    <col min="9238" max="9238" width="12.125" customWidth="1"/>
    <col min="9239" max="9239" width="18.875" bestFit="1" customWidth="1"/>
    <col min="9240" max="9240" width="12.125" customWidth="1"/>
    <col min="9241" max="9241" width="18.875" bestFit="1" customWidth="1"/>
    <col min="9242" max="9242" width="12.375" customWidth="1"/>
    <col min="9243" max="9243" width="19.375" bestFit="1" customWidth="1"/>
    <col min="9244" max="9244" width="12.625" customWidth="1"/>
    <col min="9473" max="9473" width="6.625" bestFit="1" customWidth="1"/>
    <col min="9474" max="9474" width="64.5" customWidth="1"/>
    <col min="9475" max="9475" width="6.375" bestFit="1" customWidth="1"/>
    <col min="9476" max="9476" width="4.25" customWidth="1"/>
    <col min="9477" max="9477" width="15.5" customWidth="1"/>
    <col min="9478" max="9478" width="27.625" customWidth="1"/>
    <col min="9479" max="9479" width="28.375" customWidth="1"/>
    <col min="9480" max="9480" width="30.875" customWidth="1"/>
    <col min="9481" max="9481" width="18.875" bestFit="1" customWidth="1"/>
    <col min="9482" max="9482" width="12.125" customWidth="1"/>
    <col min="9483" max="9483" width="18.875" bestFit="1" customWidth="1"/>
    <col min="9484" max="9484" width="12.375" customWidth="1"/>
    <col min="9485" max="9485" width="18.875" bestFit="1" customWidth="1"/>
    <col min="9486" max="9486" width="12.375" customWidth="1"/>
    <col min="9487" max="9487" width="18.875" bestFit="1" customWidth="1"/>
    <col min="9488" max="9488" width="12.375" customWidth="1"/>
    <col min="9489" max="9489" width="18.875" bestFit="1" customWidth="1"/>
    <col min="9490" max="9490" width="12.375" customWidth="1"/>
    <col min="9491" max="9491" width="18.875" bestFit="1" customWidth="1"/>
    <col min="9492" max="9492" width="11.875" customWidth="1"/>
    <col min="9493" max="9493" width="18.875" bestFit="1" customWidth="1"/>
    <col min="9494" max="9494" width="12.125" customWidth="1"/>
    <col min="9495" max="9495" width="18.875" bestFit="1" customWidth="1"/>
    <col min="9496" max="9496" width="12.125" customWidth="1"/>
    <col min="9497" max="9497" width="18.875" bestFit="1" customWidth="1"/>
    <col min="9498" max="9498" width="12.375" customWidth="1"/>
    <col min="9499" max="9499" width="19.375" bestFit="1" customWidth="1"/>
    <col min="9500" max="9500" width="12.625" customWidth="1"/>
    <col min="9729" max="9729" width="6.625" bestFit="1" customWidth="1"/>
    <col min="9730" max="9730" width="64.5" customWidth="1"/>
    <col min="9731" max="9731" width="6.375" bestFit="1" customWidth="1"/>
    <col min="9732" max="9732" width="4.25" customWidth="1"/>
    <col min="9733" max="9733" width="15.5" customWidth="1"/>
    <col min="9734" max="9734" width="27.625" customWidth="1"/>
    <col min="9735" max="9735" width="28.375" customWidth="1"/>
    <col min="9736" max="9736" width="30.875" customWidth="1"/>
    <col min="9737" max="9737" width="18.875" bestFit="1" customWidth="1"/>
    <col min="9738" max="9738" width="12.125" customWidth="1"/>
    <col min="9739" max="9739" width="18.875" bestFit="1" customWidth="1"/>
    <col min="9740" max="9740" width="12.375" customWidth="1"/>
    <col min="9741" max="9741" width="18.875" bestFit="1" customWidth="1"/>
    <col min="9742" max="9742" width="12.375" customWidth="1"/>
    <col min="9743" max="9743" width="18.875" bestFit="1" customWidth="1"/>
    <col min="9744" max="9744" width="12.375" customWidth="1"/>
    <col min="9745" max="9745" width="18.875" bestFit="1" customWidth="1"/>
    <col min="9746" max="9746" width="12.375" customWidth="1"/>
    <col min="9747" max="9747" width="18.875" bestFit="1" customWidth="1"/>
    <col min="9748" max="9748" width="11.875" customWidth="1"/>
    <col min="9749" max="9749" width="18.875" bestFit="1" customWidth="1"/>
    <col min="9750" max="9750" width="12.125" customWidth="1"/>
    <col min="9751" max="9751" width="18.875" bestFit="1" customWidth="1"/>
    <col min="9752" max="9752" width="12.125" customWidth="1"/>
    <col min="9753" max="9753" width="18.875" bestFit="1" customWidth="1"/>
    <col min="9754" max="9754" width="12.375" customWidth="1"/>
    <col min="9755" max="9755" width="19.375" bestFit="1" customWidth="1"/>
    <col min="9756" max="9756" width="12.625" customWidth="1"/>
    <col min="9985" max="9985" width="6.625" bestFit="1" customWidth="1"/>
    <col min="9986" max="9986" width="64.5" customWidth="1"/>
    <col min="9987" max="9987" width="6.375" bestFit="1" customWidth="1"/>
    <col min="9988" max="9988" width="4.25" customWidth="1"/>
    <col min="9989" max="9989" width="15.5" customWidth="1"/>
    <col min="9990" max="9990" width="27.625" customWidth="1"/>
    <col min="9991" max="9991" width="28.375" customWidth="1"/>
    <col min="9992" max="9992" width="30.875" customWidth="1"/>
    <col min="9993" max="9993" width="18.875" bestFit="1" customWidth="1"/>
    <col min="9994" max="9994" width="12.125" customWidth="1"/>
    <col min="9995" max="9995" width="18.875" bestFit="1" customWidth="1"/>
    <col min="9996" max="9996" width="12.375" customWidth="1"/>
    <col min="9997" max="9997" width="18.875" bestFit="1" customWidth="1"/>
    <col min="9998" max="9998" width="12.375" customWidth="1"/>
    <col min="9999" max="9999" width="18.875" bestFit="1" customWidth="1"/>
    <col min="10000" max="10000" width="12.375" customWidth="1"/>
    <col min="10001" max="10001" width="18.875" bestFit="1" customWidth="1"/>
    <col min="10002" max="10002" width="12.375" customWidth="1"/>
    <col min="10003" max="10003" width="18.875" bestFit="1" customWidth="1"/>
    <col min="10004" max="10004" width="11.875" customWidth="1"/>
    <col min="10005" max="10005" width="18.875" bestFit="1" customWidth="1"/>
    <col min="10006" max="10006" width="12.125" customWidth="1"/>
    <col min="10007" max="10007" width="18.875" bestFit="1" customWidth="1"/>
    <col min="10008" max="10008" width="12.125" customWidth="1"/>
    <col min="10009" max="10009" width="18.875" bestFit="1" customWidth="1"/>
    <col min="10010" max="10010" width="12.375" customWidth="1"/>
    <col min="10011" max="10011" width="19.375" bestFit="1" customWidth="1"/>
    <col min="10012" max="10012" width="12.625" customWidth="1"/>
    <col min="10241" max="10241" width="6.625" bestFit="1" customWidth="1"/>
    <col min="10242" max="10242" width="64.5" customWidth="1"/>
    <col min="10243" max="10243" width="6.375" bestFit="1" customWidth="1"/>
    <col min="10244" max="10244" width="4.25" customWidth="1"/>
    <col min="10245" max="10245" width="15.5" customWidth="1"/>
    <col min="10246" max="10246" width="27.625" customWidth="1"/>
    <col min="10247" max="10247" width="28.375" customWidth="1"/>
    <col min="10248" max="10248" width="30.875" customWidth="1"/>
    <col min="10249" max="10249" width="18.875" bestFit="1" customWidth="1"/>
    <col min="10250" max="10250" width="12.125" customWidth="1"/>
    <col min="10251" max="10251" width="18.875" bestFit="1" customWidth="1"/>
    <col min="10252" max="10252" width="12.375" customWidth="1"/>
    <col min="10253" max="10253" width="18.875" bestFit="1" customWidth="1"/>
    <col min="10254" max="10254" width="12.375" customWidth="1"/>
    <col min="10255" max="10255" width="18.875" bestFit="1" customWidth="1"/>
    <col min="10256" max="10256" width="12.375" customWidth="1"/>
    <col min="10257" max="10257" width="18.875" bestFit="1" customWidth="1"/>
    <col min="10258" max="10258" width="12.375" customWidth="1"/>
    <col min="10259" max="10259" width="18.875" bestFit="1" customWidth="1"/>
    <col min="10260" max="10260" width="11.875" customWidth="1"/>
    <col min="10261" max="10261" width="18.875" bestFit="1" customWidth="1"/>
    <col min="10262" max="10262" width="12.125" customWidth="1"/>
    <col min="10263" max="10263" width="18.875" bestFit="1" customWidth="1"/>
    <col min="10264" max="10264" width="12.125" customWidth="1"/>
    <col min="10265" max="10265" width="18.875" bestFit="1" customWidth="1"/>
    <col min="10266" max="10266" width="12.375" customWidth="1"/>
    <col min="10267" max="10267" width="19.375" bestFit="1" customWidth="1"/>
    <col min="10268" max="10268" width="12.625" customWidth="1"/>
    <col min="10497" max="10497" width="6.625" bestFit="1" customWidth="1"/>
    <col min="10498" max="10498" width="64.5" customWidth="1"/>
    <col min="10499" max="10499" width="6.375" bestFit="1" customWidth="1"/>
    <col min="10500" max="10500" width="4.25" customWidth="1"/>
    <col min="10501" max="10501" width="15.5" customWidth="1"/>
    <col min="10502" max="10502" width="27.625" customWidth="1"/>
    <col min="10503" max="10503" width="28.375" customWidth="1"/>
    <col min="10504" max="10504" width="30.875" customWidth="1"/>
    <col min="10505" max="10505" width="18.875" bestFit="1" customWidth="1"/>
    <col min="10506" max="10506" width="12.125" customWidth="1"/>
    <col min="10507" max="10507" width="18.875" bestFit="1" customWidth="1"/>
    <col min="10508" max="10508" width="12.375" customWidth="1"/>
    <col min="10509" max="10509" width="18.875" bestFit="1" customWidth="1"/>
    <col min="10510" max="10510" width="12.375" customWidth="1"/>
    <col min="10511" max="10511" width="18.875" bestFit="1" customWidth="1"/>
    <col min="10512" max="10512" width="12.375" customWidth="1"/>
    <col min="10513" max="10513" width="18.875" bestFit="1" customWidth="1"/>
    <col min="10514" max="10514" width="12.375" customWidth="1"/>
    <col min="10515" max="10515" width="18.875" bestFit="1" customWidth="1"/>
    <col min="10516" max="10516" width="11.875" customWidth="1"/>
    <col min="10517" max="10517" width="18.875" bestFit="1" customWidth="1"/>
    <col min="10518" max="10518" width="12.125" customWidth="1"/>
    <col min="10519" max="10519" width="18.875" bestFit="1" customWidth="1"/>
    <col min="10520" max="10520" width="12.125" customWidth="1"/>
    <col min="10521" max="10521" width="18.875" bestFit="1" customWidth="1"/>
    <col min="10522" max="10522" width="12.375" customWidth="1"/>
    <col min="10523" max="10523" width="19.375" bestFit="1" customWidth="1"/>
    <col min="10524" max="10524" width="12.625" customWidth="1"/>
    <col min="10753" max="10753" width="6.625" bestFit="1" customWidth="1"/>
    <col min="10754" max="10754" width="64.5" customWidth="1"/>
    <col min="10755" max="10755" width="6.375" bestFit="1" customWidth="1"/>
    <col min="10756" max="10756" width="4.25" customWidth="1"/>
    <col min="10757" max="10757" width="15.5" customWidth="1"/>
    <col min="10758" max="10758" width="27.625" customWidth="1"/>
    <col min="10759" max="10759" width="28.375" customWidth="1"/>
    <col min="10760" max="10760" width="30.875" customWidth="1"/>
    <col min="10761" max="10761" width="18.875" bestFit="1" customWidth="1"/>
    <col min="10762" max="10762" width="12.125" customWidth="1"/>
    <col min="10763" max="10763" width="18.875" bestFit="1" customWidth="1"/>
    <col min="10764" max="10764" width="12.375" customWidth="1"/>
    <col min="10765" max="10765" width="18.875" bestFit="1" customWidth="1"/>
    <col min="10766" max="10766" width="12.375" customWidth="1"/>
    <col min="10767" max="10767" width="18.875" bestFit="1" customWidth="1"/>
    <col min="10768" max="10768" width="12.375" customWidth="1"/>
    <col min="10769" max="10769" width="18.875" bestFit="1" customWidth="1"/>
    <col min="10770" max="10770" width="12.375" customWidth="1"/>
    <col min="10771" max="10771" width="18.875" bestFit="1" customWidth="1"/>
    <col min="10772" max="10772" width="11.875" customWidth="1"/>
    <col min="10773" max="10773" width="18.875" bestFit="1" customWidth="1"/>
    <col min="10774" max="10774" width="12.125" customWidth="1"/>
    <col min="10775" max="10775" width="18.875" bestFit="1" customWidth="1"/>
    <col min="10776" max="10776" width="12.125" customWidth="1"/>
    <col min="10777" max="10777" width="18.875" bestFit="1" customWidth="1"/>
    <col min="10778" max="10778" width="12.375" customWidth="1"/>
    <col min="10779" max="10779" width="19.375" bestFit="1" customWidth="1"/>
    <col min="10780" max="10780" width="12.625" customWidth="1"/>
    <col min="11009" max="11009" width="6.625" bestFit="1" customWidth="1"/>
    <col min="11010" max="11010" width="64.5" customWidth="1"/>
    <col min="11011" max="11011" width="6.375" bestFit="1" customWidth="1"/>
    <col min="11012" max="11012" width="4.25" customWidth="1"/>
    <col min="11013" max="11013" width="15.5" customWidth="1"/>
    <col min="11014" max="11014" width="27.625" customWidth="1"/>
    <col min="11015" max="11015" width="28.375" customWidth="1"/>
    <col min="11016" max="11016" width="30.875" customWidth="1"/>
    <col min="11017" max="11017" width="18.875" bestFit="1" customWidth="1"/>
    <col min="11018" max="11018" width="12.125" customWidth="1"/>
    <col min="11019" max="11019" width="18.875" bestFit="1" customWidth="1"/>
    <col min="11020" max="11020" width="12.375" customWidth="1"/>
    <col min="11021" max="11021" width="18.875" bestFit="1" customWidth="1"/>
    <col min="11022" max="11022" width="12.375" customWidth="1"/>
    <col min="11023" max="11023" width="18.875" bestFit="1" customWidth="1"/>
    <col min="11024" max="11024" width="12.375" customWidth="1"/>
    <col min="11025" max="11025" width="18.875" bestFit="1" customWidth="1"/>
    <col min="11026" max="11026" width="12.375" customWidth="1"/>
    <col min="11027" max="11027" width="18.875" bestFit="1" customWidth="1"/>
    <col min="11028" max="11028" width="11.875" customWidth="1"/>
    <col min="11029" max="11029" width="18.875" bestFit="1" customWidth="1"/>
    <col min="11030" max="11030" width="12.125" customWidth="1"/>
    <col min="11031" max="11031" width="18.875" bestFit="1" customWidth="1"/>
    <col min="11032" max="11032" width="12.125" customWidth="1"/>
    <col min="11033" max="11033" width="18.875" bestFit="1" customWidth="1"/>
    <col min="11034" max="11034" width="12.375" customWidth="1"/>
    <col min="11035" max="11035" width="19.375" bestFit="1" customWidth="1"/>
    <col min="11036" max="11036" width="12.625" customWidth="1"/>
    <col min="11265" max="11265" width="6.625" bestFit="1" customWidth="1"/>
    <col min="11266" max="11266" width="64.5" customWidth="1"/>
    <col min="11267" max="11267" width="6.375" bestFit="1" customWidth="1"/>
    <col min="11268" max="11268" width="4.25" customWidth="1"/>
    <col min="11269" max="11269" width="15.5" customWidth="1"/>
    <col min="11270" max="11270" width="27.625" customWidth="1"/>
    <col min="11271" max="11271" width="28.375" customWidth="1"/>
    <col min="11272" max="11272" width="30.875" customWidth="1"/>
    <col min="11273" max="11273" width="18.875" bestFit="1" customWidth="1"/>
    <col min="11274" max="11274" width="12.125" customWidth="1"/>
    <col min="11275" max="11275" width="18.875" bestFit="1" customWidth="1"/>
    <col min="11276" max="11276" width="12.375" customWidth="1"/>
    <col min="11277" max="11277" width="18.875" bestFit="1" customWidth="1"/>
    <col min="11278" max="11278" width="12.375" customWidth="1"/>
    <col min="11279" max="11279" width="18.875" bestFit="1" customWidth="1"/>
    <col min="11280" max="11280" width="12.375" customWidth="1"/>
    <col min="11281" max="11281" width="18.875" bestFit="1" customWidth="1"/>
    <col min="11282" max="11282" width="12.375" customWidth="1"/>
    <col min="11283" max="11283" width="18.875" bestFit="1" customWidth="1"/>
    <col min="11284" max="11284" width="11.875" customWidth="1"/>
    <col min="11285" max="11285" width="18.875" bestFit="1" customWidth="1"/>
    <col min="11286" max="11286" width="12.125" customWidth="1"/>
    <col min="11287" max="11287" width="18.875" bestFit="1" customWidth="1"/>
    <col min="11288" max="11288" width="12.125" customWidth="1"/>
    <col min="11289" max="11289" width="18.875" bestFit="1" customWidth="1"/>
    <col min="11290" max="11290" width="12.375" customWidth="1"/>
    <col min="11291" max="11291" width="19.375" bestFit="1" customWidth="1"/>
    <col min="11292" max="11292" width="12.625" customWidth="1"/>
    <col min="11521" max="11521" width="6.625" bestFit="1" customWidth="1"/>
    <col min="11522" max="11522" width="64.5" customWidth="1"/>
    <col min="11523" max="11523" width="6.375" bestFit="1" customWidth="1"/>
    <col min="11524" max="11524" width="4.25" customWidth="1"/>
    <col min="11525" max="11525" width="15.5" customWidth="1"/>
    <col min="11526" max="11526" width="27.625" customWidth="1"/>
    <col min="11527" max="11527" width="28.375" customWidth="1"/>
    <col min="11528" max="11528" width="30.875" customWidth="1"/>
    <col min="11529" max="11529" width="18.875" bestFit="1" customWidth="1"/>
    <col min="11530" max="11530" width="12.125" customWidth="1"/>
    <col min="11531" max="11531" width="18.875" bestFit="1" customWidth="1"/>
    <col min="11532" max="11532" width="12.375" customWidth="1"/>
    <col min="11533" max="11533" width="18.875" bestFit="1" customWidth="1"/>
    <col min="11534" max="11534" width="12.375" customWidth="1"/>
    <col min="11535" max="11535" width="18.875" bestFit="1" customWidth="1"/>
    <col min="11536" max="11536" width="12.375" customWidth="1"/>
    <col min="11537" max="11537" width="18.875" bestFit="1" customWidth="1"/>
    <col min="11538" max="11538" width="12.375" customWidth="1"/>
    <col min="11539" max="11539" width="18.875" bestFit="1" customWidth="1"/>
    <col min="11540" max="11540" width="11.875" customWidth="1"/>
    <col min="11541" max="11541" width="18.875" bestFit="1" customWidth="1"/>
    <col min="11542" max="11542" width="12.125" customWidth="1"/>
    <col min="11543" max="11543" width="18.875" bestFit="1" customWidth="1"/>
    <col min="11544" max="11544" width="12.125" customWidth="1"/>
    <col min="11545" max="11545" width="18.875" bestFit="1" customWidth="1"/>
    <col min="11546" max="11546" width="12.375" customWidth="1"/>
    <col min="11547" max="11547" width="19.375" bestFit="1" customWidth="1"/>
    <col min="11548" max="11548" width="12.625" customWidth="1"/>
    <col min="11777" max="11777" width="6.625" bestFit="1" customWidth="1"/>
    <col min="11778" max="11778" width="64.5" customWidth="1"/>
    <col min="11779" max="11779" width="6.375" bestFit="1" customWidth="1"/>
    <col min="11780" max="11780" width="4.25" customWidth="1"/>
    <col min="11781" max="11781" width="15.5" customWidth="1"/>
    <col min="11782" max="11782" width="27.625" customWidth="1"/>
    <col min="11783" max="11783" width="28.375" customWidth="1"/>
    <col min="11784" max="11784" width="30.875" customWidth="1"/>
    <col min="11785" max="11785" width="18.875" bestFit="1" customWidth="1"/>
    <col min="11786" max="11786" width="12.125" customWidth="1"/>
    <col min="11787" max="11787" width="18.875" bestFit="1" customWidth="1"/>
    <col min="11788" max="11788" width="12.375" customWidth="1"/>
    <col min="11789" max="11789" width="18.875" bestFit="1" customWidth="1"/>
    <col min="11790" max="11790" width="12.375" customWidth="1"/>
    <col min="11791" max="11791" width="18.875" bestFit="1" customWidth="1"/>
    <col min="11792" max="11792" width="12.375" customWidth="1"/>
    <col min="11793" max="11793" width="18.875" bestFit="1" customWidth="1"/>
    <col min="11794" max="11794" width="12.375" customWidth="1"/>
    <col min="11795" max="11795" width="18.875" bestFit="1" customWidth="1"/>
    <col min="11796" max="11796" width="11.875" customWidth="1"/>
    <col min="11797" max="11797" width="18.875" bestFit="1" customWidth="1"/>
    <col min="11798" max="11798" width="12.125" customWidth="1"/>
    <col min="11799" max="11799" width="18.875" bestFit="1" customWidth="1"/>
    <col min="11800" max="11800" width="12.125" customWidth="1"/>
    <col min="11801" max="11801" width="18.875" bestFit="1" customWidth="1"/>
    <col min="11802" max="11802" width="12.375" customWidth="1"/>
    <col min="11803" max="11803" width="19.375" bestFit="1" customWidth="1"/>
    <col min="11804" max="11804" width="12.625" customWidth="1"/>
    <col min="12033" max="12033" width="6.625" bestFit="1" customWidth="1"/>
    <col min="12034" max="12034" width="64.5" customWidth="1"/>
    <col min="12035" max="12035" width="6.375" bestFit="1" customWidth="1"/>
    <col min="12036" max="12036" width="4.25" customWidth="1"/>
    <col min="12037" max="12037" width="15.5" customWidth="1"/>
    <col min="12038" max="12038" width="27.625" customWidth="1"/>
    <col min="12039" max="12039" width="28.375" customWidth="1"/>
    <col min="12040" max="12040" width="30.875" customWidth="1"/>
    <col min="12041" max="12041" width="18.875" bestFit="1" customWidth="1"/>
    <col min="12042" max="12042" width="12.125" customWidth="1"/>
    <col min="12043" max="12043" width="18.875" bestFit="1" customWidth="1"/>
    <col min="12044" max="12044" width="12.375" customWidth="1"/>
    <col min="12045" max="12045" width="18.875" bestFit="1" customWidth="1"/>
    <col min="12046" max="12046" width="12.375" customWidth="1"/>
    <col min="12047" max="12047" width="18.875" bestFit="1" customWidth="1"/>
    <col min="12048" max="12048" width="12.375" customWidth="1"/>
    <col min="12049" max="12049" width="18.875" bestFit="1" customWidth="1"/>
    <col min="12050" max="12050" width="12.375" customWidth="1"/>
    <col min="12051" max="12051" width="18.875" bestFit="1" customWidth="1"/>
    <col min="12052" max="12052" width="11.875" customWidth="1"/>
    <col min="12053" max="12053" width="18.875" bestFit="1" customWidth="1"/>
    <col min="12054" max="12054" width="12.125" customWidth="1"/>
    <col min="12055" max="12055" width="18.875" bestFit="1" customWidth="1"/>
    <col min="12056" max="12056" width="12.125" customWidth="1"/>
    <col min="12057" max="12057" width="18.875" bestFit="1" customWidth="1"/>
    <col min="12058" max="12058" width="12.375" customWidth="1"/>
    <col min="12059" max="12059" width="19.375" bestFit="1" customWidth="1"/>
    <col min="12060" max="12060" width="12.625" customWidth="1"/>
    <col min="12289" max="12289" width="6.625" bestFit="1" customWidth="1"/>
    <col min="12290" max="12290" width="64.5" customWidth="1"/>
    <col min="12291" max="12291" width="6.375" bestFit="1" customWidth="1"/>
    <col min="12292" max="12292" width="4.25" customWidth="1"/>
    <col min="12293" max="12293" width="15.5" customWidth="1"/>
    <col min="12294" max="12294" width="27.625" customWidth="1"/>
    <col min="12295" max="12295" width="28.375" customWidth="1"/>
    <col min="12296" max="12296" width="30.875" customWidth="1"/>
    <col min="12297" max="12297" width="18.875" bestFit="1" customWidth="1"/>
    <col min="12298" max="12298" width="12.125" customWidth="1"/>
    <col min="12299" max="12299" width="18.875" bestFit="1" customWidth="1"/>
    <col min="12300" max="12300" width="12.375" customWidth="1"/>
    <col min="12301" max="12301" width="18.875" bestFit="1" customWidth="1"/>
    <col min="12302" max="12302" width="12.375" customWidth="1"/>
    <col min="12303" max="12303" width="18.875" bestFit="1" customWidth="1"/>
    <col min="12304" max="12304" width="12.375" customWidth="1"/>
    <col min="12305" max="12305" width="18.875" bestFit="1" customWidth="1"/>
    <col min="12306" max="12306" width="12.375" customWidth="1"/>
    <col min="12307" max="12307" width="18.875" bestFit="1" customWidth="1"/>
    <col min="12308" max="12308" width="11.875" customWidth="1"/>
    <col min="12309" max="12309" width="18.875" bestFit="1" customWidth="1"/>
    <col min="12310" max="12310" width="12.125" customWidth="1"/>
    <col min="12311" max="12311" width="18.875" bestFit="1" customWidth="1"/>
    <col min="12312" max="12312" width="12.125" customWidth="1"/>
    <col min="12313" max="12313" width="18.875" bestFit="1" customWidth="1"/>
    <col min="12314" max="12314" width="12.375" customWidth="1"/>
    <col min="12315" max="12315" width="19.375" bestFit="1" customWidth="1"/>
    <col min="12316" max="12316" width="12.625" customWidth="1"/>
    <col min="12545" max="12545" width="6.625" bestFit="1" customWidth="1"/>
    <col min="12546" max="12546" width="64.5" customWidth="1"/>
    <col min="12547" max="12547" width="6.375" bestFit="1" customWidth="1"/>
    <col min="12548" max="12548" width="4.25" customWidth="1"/>
    <col min="12549" max="12549" width="15.5" customWidth="1"/>
    <col min="12550" max="12550" width="27.625" customWidth="1"/>
    <col min="12551" max="12551" width="28.375" customWidth="1"/>
    <col min="12552" max="12552" width="30.875" customWidth="1"/>
    <col min="12553" max="12553" width="18.875" bestFit="1" customWidth="1"/>
    <col min="12554" max="12554" width="12.125" customWidth="1"/>
    <col min="12555" max="12555" width="18.875" bestFit="1" customWidth="1"/>
    <col min="12556" max="12556" width="12.375" customWidth="1"/>
    <col min="12557" max="12557" width="18.875" bestFit="1" customWidth="1"/>
    <col min="12558" max="12558" width="12.375" customWidth="1"/>
    <col min="12559" max="12559" width="18.875" bestFit="1" customWidth="1"/>
    <col min="12560" max="12560" width="12.375" customWidth="1"/>
    <col min="12561" max="12561" width="18.875" bestFit="1" customWidth="1"/>
    <col min="12562" max="12562" width="12.375" customWidth="1"/>
    <col min="12563" max="12563" width="18.875" bestFit="1" customWidth="1"/>
    <col min="12564" max="12564" width="11.875" customWidth="1"/>
    <col min="12565" max="12565" width="18.875" bestFit="1" customWidth="1"/>
    <col min="12566" max="12566" width="12.125" customWidth="1"/>
    <col min="12567" max="12567" width="18.875" bestFit="1" customWidth="1"/>
    <col min="12568" max="12568" width="12.125" customWidth="1"/>
    <col min="12569" max="12569" width="18.875" bestFit="1" customWidth="1"/>
    <col min="12570" max="12570" width="12.375" customWidth="1"/>
    <col min="12571" max="12571" width="19.375" bestFit="1" customWidth="1"/>
    <col min="12572" max="12572" width="12.625" customWidth="1"/>
    <col min="12801" max="12801" width="6.625" bestFit="1" customWidth="1"/>
    <col min="12802" max="12802" width="64.5" customWidth="1"/>
    <col min="12803" max="12803" width="6.375" bestFit="1" customWidth="1"/>
    <col min="12804" max="12804" width="4.25" customWidth="1"/>
    <col min="12805" max="12805" width="15.5" customWidth="1"/>
    <col min="12806" max="12806" width="27.625" customWidth="1"/>
    <col min="12807" max="12807" width="28.375" customWidth="1"/>
    <col min="12808" max="12808" width="30.875" customWidth="1"/>
    <col min="12809" max="12809" width="18.875" bestFit="1" customWidth="1"/>
    <col min="12810" max="12810" width="12.125" customWidth="1"/>
    <col min="12811" max="12811" width="18.875" bestFit="1" customWidth="1"/>
    <col min="12812" max="12812" width="12.375" customWidth="1"/>
    <col min="12813" max="12813" width="18.875" bestFit="1" customWidth="1"/>
    <col min="12814" max="12814" width="12.375" customWidth="1"/>
    <col min="12815" max="12815" width="18.875" bestFit="1" customWidth="1"/>
    <col min="12816" max="12816" width="12.375" customWidth="1"/>
    <col min="12817" max="12817" width="18.875" bestFit="1" customWidth="1"/>
    <col min="12818" max="12818" width="12.375" customWidth="1"/>
    <col min="12819" max="12819" width="18.875" bestFit="1" customWidth="1"/>
    <col min="12820" max="12820" width="11.875" customWidth="1"/>
    <col min="12821" max="12821" width="18.875" bestFit="1" customWidth="1"/>
    <col min="12822" max="12822" width="12.125" customWidth="1"/>
    <col min="12823" max="12823" width="18.875" bestFit="1" customWidth="1"/>
    <col min="12824" max="12824" width="12.125" customWidth="1"/>
    <col min="12825" max="12825" width="18.875" bestFit="1" customWidth="1"/>
    <col min="12826" max="12826" width="12.375" customWidth="1"/>
    <col min="12827" max="12827" width="19.375" bestFit="1" customWidth="1"/>
    <col min="12828" max="12828" width="12.625" customWidth="1"/>
    <col min="13057" max="13057" width="6.625" bestFit="1" customWidth="1"/>
    <col min="13058" max="13058" width="64.5" customWidth="1"/>
    <col min="13059" max="13059" width="6.375" bestFit="1" customWidth="1"/>
    <col min="13060" max="13060" width="4.25" customWidth="1"/>
    <col min="13061" max="13061" width="15.5" customWidth="1"/>
    <col min="13062" max="13062" width="27.625" customWidth="1"/>
    <col min="13063" max="13063" width="28.375" customWidth="1"/>
    <col min="13064" max="13064" width="30.875" customWidth="1"/>
    <col min="13065" max="13065" width="18.875" bestFit="1" customWidth="1"/>
    <col min="13066" max="13066" width="12.125" customWidth="1"/>
    <col min="13067" max="13067" width="18.875" bestFit="1" customWidth="1"/>
    <col min="13068" max="13068" width="12.375" customWidth="1"/>
    <col min="13069" max="13069" width="18.875" bestFit="1" customWidth="1"/>
    <col min="13070" max="13070" width="12.375" customWidth="1"/>
    <col min="13071" max="13071" width="18.875" bestFit="1" customWidth="1"/>
    <col min="13072" max="13072" width="12.375" customWidth="1"/>
    <col min="13073" max="13073" width="18.875" bestFit="1" customWidth="1"/>
    <col min="13074" max="13074" width="12.375" customWidth="1"/>
    <col min="13075" max="13075" width="18.875" bestFit="1" customWidth="1"/>
    <col min="13076" max="13076" width="11.875" customWidth="1"/>
    <col min="13077" max="13077" width="18.875" bestFit="1" customWidth="1"/>
    <col min="13078" max="13078" width="12.125" customWidth="1"/>
    <col min="13079" max="13079" width="18.875" bestFit="1" customWidth="1"/>
    <col min="13080" max="13080" width="12.125" customWidth="1"/>
    <col min="13081" max="13081" width="18.875" bestFit="1" customWidth="1"/>
    <col min="13082" max="13082" width="12.375" customWidth="1"/>
    <col min="13083" max="13083" width="19.375" bestFit="1" customWidth="1"/>
    <col min="13084" max="13084" width="12.625" customWidth="1"/>
    <col min="13313" max="13313" width="6.625" bestFit="1" customWidth="1"/>
    <col min="13314" max="13314" width="64.5" customWidth="1"/>
    <col min="13315" max="13315" width="6.375" bestFit="1" customWidth="1"/>
    <col min="13316" max="13316" width="4.25" customWidth="1"/>
    <col min="13317" max="13317" width="15.5" customWidth="1"/>
    <col min="13318" max="13318" width="27.625" customWidth="1"/>
    <col min="13319" max="13319" width="28.375" customWidth="1"/>
    <col min="13320" max="13320" width="30.875" customWidth="1"/>
    <col min="13321" max="13321" width="18.875" bestFit="1" customWidth="1"/>
    <col min="13322" max="13322" width="12.125" customWidth="1"/>
    <col min="13323" max="13323" width="18.875" bestFit="1" customWidth="1"/>
    <col min="13324" max="13324" width="12.375" customWidth="1"/>
    <col min="13325" max="13325" width="18.875" bestFit="1" customWidth="1"/>
    <col min="13326" max="13326" width="12.375" customWidth="1"/>
    <col min="13327" max="13327" width="18.875" bestFit="1" customWidth="1"/>
    <col min="13328" max="13328" width="12.375" customWidth="1"/>
    <col min="13329" max="13329" width="18.875" bestFit="1" customWidth="1"/>
    <col min="13330" max="13330" width="12.375" customWidth="1"/>
    <col min="13331" max="13331" width="18.875" bestFit="1" customWidth="1"/>
    <col min="13332" max="13332" width="11.875" customWidth="1"/>
    <col min="13333" max="13333" width="18.875" bestFit="1" customWidth="1"/>
    <col min="13334" max="13334" width="12.125" customWidth="1"/>
    <col min="13335" max="13335" width="18.875" bestFit="1" customWidth="1"/>
    <col min="13336" max="13336" width="12.125" customWidth="1"/>
    <col min="13337" max="13337" width="18.875" bestFit="1" customWidth="1"/>
    <col min="13338" max="13338" width="12.375" customWidth="1"/>
    <col min="13339" max="13339" width="19.375" bestFit="1" customWidth="1"/>
    <col min="13340" max="13340" width="12.625" customWidth="1"/>
    <col min="13569" max="13569" width="6.625" bestFit="1" customWidth="1"/>
    <col min="13570" max="13570" width="64.5" customWidth="1"/>
    <col min="13571" max="13571" width="6.375" bestFit="1" customWidth="1"/>
    <col min="13572" max="13572" width="4.25" customWidth="1"/>
    <col min="13573" max="13573" width="15.5" customWidth="1"/>
    <col min="13574" max="13574" width="27.625" customWidth="1"/>
    <col min="13575" max="13575" width="28.375" customWidth="1"/>
    <col min="13576" max="13576" width="30.875" customWidth="1"/>
    <col min="13577" max="13577" width="18.875" bestFit="1" customWidth="1"/>
    <col min="13578" max="13578" width="12.125" customWidth="1"/>
    <col min="13579" max="13579" width="18.875" bestFit="1" customWidth="1"/>
    <col min="13580" max="13580" width="12.375" customWidth="1"/>
    <col min="13581" max="13581" width="18.875" bestFit="1" customWidth="1"/>
    <col min="13582" max="13582" width="12.375" customWidth="1"/>
    <col min="13583" max="13583" width="18.875" bestFit="1" customWidth="1"/>
    <col min="13584" max="13584" width="12.375" customWidth="1"/>
    <col min="13585" max="13585" width="18.875" bestFit="1" customWidth="1"/>
    <col min="13586" max="13586" width="12.375" customWidth="1"/>
    <col min="13587" max="13587" width="18.875" bestFit="1" customWidth="1"/>
    <col min="13588" max="13588" width="11.875" customWidth="1"/>
    <col min="13589" max="13589" width="18.875" bestFit="1" customWidth="1"/>
    <col min="13590" max="13590" width="12.125" customWidth="1"/>
    <col min="13591" max="13591" width="18.875" bestFit="1" customWidth="1"/>
    <col min="13592" max="13592" width="12.125" customWidth="1"/>
    <col min="13593" max="13593" width="18.875" bestFit="1" customWidth="1"/>
    <col min="13594" max="13594" width="12.375" customWidth="1"/>
    <col min="13595" max="13595" width="19.375" bestFit="1" customWidth="1"/>
    <col min="13596" max="13596" width="12.625" customWidth="1"/>
    <col min="13825" max="13825" width="6.625" bestFit="1" customWidth="1"/>
    <col min="13826" max="13826" width="64.5" customWidth="1"/>
    <col min="13827" max="13827" width="6.375" bestFit="1" customWidth="1"/>
    <col min="13828" max="13828" width="4.25" customWidth="1"/>
    <col min="13829" max="13829" width="15.5" customWidth="1"/>
    <col min="13830" max="13830" width="27.625" customWidth="1"/>
    <col min="13831" max="13831" width="28.375" customWidth="1"/>
    <col min="13832" max="13832" width="30.875" customWidth="1"/>
    <col min="13833" max="13833" width="18.875" bestFit="1" customWidth="1"/>
    <col min="13834" max="13834" width="12.125" customWidth="1"/>
    <col min="13835" max="13835" width="18.875" bestFit="1" customWidth="1"/>
    <col min="13836" max="13836" width="12.375" customWidth="1"/>
    <col min="13837" max="13837" width="18.875" bestFit="1" customWidth="1"/>
    <col min="13838" max="13838" width="12.375" customWidth="1"/>
    <col min="13839" max="13839" width="18.875" bestFit="1" customWidth="1"/>
    <col min="13840" max="13840" width="12.375" customWidth="1"/>
    <col min="13841" max="13841" width="18.875" bestFit="1" customWidth="1"/>
    <col min="13842" max="13842" width="12.375" customWidth="1"/>
    <col min="13843" max="13843" width="18.875" bestFit="1" customWidth="1"/>
    <col min="13844" max="13844" width="11.875" customWidth="1"/>
    <col min="13845" max="13845" width="18.875" bestFit="1" customWidth="1"/>
    <col min="13846" max="13846" width="12.125" customWidth="1"/>
    <col min="13847" max="13847" width="18.875" bestFit="1" customWidth="1"/>
    <col min="13848" max="13848" width="12.125" customWidth="1"/>
    <col min="13849" max="13849" width="18.875" bestFit="1" customWidth="1"/>
    <col min="13850" max="13850" width="12.375" customWidth="1"/>
    <col min="13851" max="13851" width="19.375" bestFit="1" customWidth="1"/>
    <col min="13852" max="13852" width="12.625" customWidth="1"/>
    <col min="14081" max="14081" width="6.625" bestFit="1" customWidth="1"/>
    <col min="14082" max="14082" width="64.5" customWidth="1"/>
    <col min="14083" max="14083" width="6.375" bestFit="1" customWidth="1"/>
    <col min="14084" max="14084" width="4.25" customWidth="1"/>
    <col min="14085" max="14085" width="15.5" customWidth="1"/>
    <col min="14086" max="14086" width="27.625" customWidth="1"/>
    <col min="14087" max="14087" width="28.375" customWidth="1"/>
    <col min="14088" max="14088" width="30.875" customWidth="1"/>
    <col min="14089" max="14089" width="18.875" bestFit="1" customWidth="1"/>
    <col min="14090" max="14090" width="12.125" customWidth="1"/>
    <col min="14091" max="14091" width="18.875" bestFit="1" customWidth="1"/>
    <col min="14092" max="14092" width="12.375" customWidth="1"/>
    <col min="14093" max="14093" width="18.875" bestFit="1" customWidth="1"/>
    <col min="14094" max="14094" width="12.375" customWidth="1"/>
    <col min="14095" max="14095" width="18.875" bestFit="1" customWidth="1"/>
    <col min="14096" max="14096" width="12.375" customWidth="1"/>
    <col min="14097" max="14097" width="18.875" bestFit="1" customWidth="1"/>
    <col min="14098" max="14098" width="12.375" customWidth="1"/>
    <col min="14099" max="14099" width="18.875" bestFit="1" customWidth="1"/>
    <col min="14100" max="14100" width="11.875" customWidth="1"/>
    <col min="14101" max="14101" width="18.875" bestFit="1" customWidth="1"/>
    <col min="14102" max="14102" width="12.125" customWidth="1"/>
    <col min="14103" max="14103" width="18.875" bestFit="1" customWidth="1"/>
    <col min="14104" max="14104" width="12.125" customWidth="1"/>
    <col min="14105" max="14105" width="18.875" bestFit="1" customWidth="1"/>
    <col min="14106" max="14106" width="12.375" customWidth="1"/>
    <col min="14107" max="14107" width="19.375" bestFit="1" customWidth="1"/>
    <col min="14108" max="14108" width="12.625" customWidth="1"/>
    <col min="14337" max="14337" width="6.625" bestFit="1" customWidth="1"/>
    <col min="14338" max="14338" width="64.5" customWidth="1"/>
    <col min="14339" max="14339" width="6.375" bestFit="1" customWidth="1"/>
    <col min="14340" max="14340" width="4.25" customWidth="1"/>
    <col min="14341" max="14341" width="15.5" customWidth="1"/>
    <col min="14342" max="14342" width="27.625" customWidth="1"/>
    <col min="14343" max="14343" width="28.375" customWidth="1"/>
    <col min="14344" max="14344" width="30.875" customWidth="1"/>
    <col min="14345" max="14345" width="18.875" bestFit="1" customWidth="1"/>
    <col min="14346" max="14346" width="12.125" customWidth="1"/>
    <col min="14347" max="14347" width="18.875" bestFit="1" customWidth="1"/>
    <col min="14348" max="14348" width="12.375" customWidth="1"/>
    <col min="14349" max="14349" width="18.875" bestFit="1" customWidth="1"/>
    <col min="14350" max="14350" width="12.375" customWidth="1"/>
    <col min="14351" max="14351" width="18.875" bestFit="1" customWidth="1"/>
    <col min="14352" max="14352" width="12.375" customWidth="1"/>
    <col min="14353" max="14353" width="18.875" bestFit="1" customWidth="1"/>
    <col min="14354" max="14354" width="12.375" customWidth="1"/>
    <col min="14355" max="14355" width="18.875" bestFit="1" customWidth="1"/>
    <col min="14356" max="14356" width="11.875" customWidth="1"/>
    <col min="14357" max="14357" width="18.875" bestFit="1" customWidth="1"/>
    <col min="14358" max="14358" width="12.125" customWidth="1"/>
    <col min="14359" max="14359" width="18.875" bestFit="1" customWidth="1"/>
    <col min="14360" max="14360" width="12.125" customWidth="1"/>
    <col min="14361" max="14361" width="18.875" bestFit="1" customWidth="1"/>
    <col min="14362" max="14362" width="12.375" customWidth="1"/>
    <col min="14363" max="14363" width="19.375" bestFit="1" customWidth="1"/>
    <col min="14364" max="14364" width="12.625" customWidth="1"/>
    <col min="14593" max="14593" width="6.625" bestFit="1" customWidth="1"/>
    <col min="14594" max="14594" width="64.5" customWidth="1"/>
    <col min="14595" max="14595" width="6.375" bestFit="1" customWidth="1"/>
    <col min="14596" max="14596" width="4.25" customWidth="1"/>
    <col min="14597" max="14597" width="15.5" customWidth="1"/>
    <col min="14598" max="14598" width="27.625" customWidth="1"/>
    <col min="14599" max="14599" width="28.375" customWidth="1"/>
    <col min="14600" max="14600" width="30.875" customWidth="1"/>
    <col min="14601" max="14601" width="18.875" bestFit="1" customWidth="1"/>
    <col min="14602" max="14602" width="12.125" customWidth="1"/>
    <col min="14603" max="14603" width="18.875" bestFit="1" customWidth="1"/>
    <col min="14604" max="14604" width="12.375" customWidth="1"/>
    <col min="14605" max="14605" width="18.875" bestFit="1" customWidth="1"/>
    <col min="14606" max="14606" width="12.375" customWidth="1"/>
    <col min="14607" max="14607" width="18.875" bestFit="1" customWidth="1"/>
    <col min="14608" max="14608" width="12.375" customWidth="1"/>
    <col min="14609" max="14609" width="18.875" bestFit="1" customWidth="1"/>
    <col min="14610" max="14610" width="12.375" customWidth="1"/>
    <col min="14611" max="14611" width="18.875" bestFit="1" customWidth="1"/>
    <col min="14612" max="14612" width="11.875" customWidth="1"/>
    <col min="14613" max="14613" width="18.875" bestFit="1" customWidth="1"/>
    <col min="14614" max="14614" width="12.125" customWidth="1"/>
    <col min="14615" max="14615" width="18.875" bestFit="1" customWidth="1"/>
    <col min="14616" max="14616" width="12.125" customWidth="1"/>
    <col min="14617" max="14617" width="18.875" bestFit="1" customWidth="1"/>
    <col min="14618" max="14618" width="12.375" customWidth="1"/>
    <col min="14619" max="14619" width="19.375" bestFit="1" customWidth="1"/>
    <col min="14620" max="14620" width="12.625" customWidth="1"/>
    <col min="14849" max="14849" width="6.625" bestFit="1" customWidth="1"/>
    <col min="14850" max="14850" width="64.5" customWidth="1"/>
    <col min="14851" max="14851" width="6.375" bestFit="1" customWidth="1"/>
    <col min="14852" max="14852" width="4.25" customWidth="1"/>
    <col min="14853" max="14853" width="15.5" customWidth="1"/>
    <col min="14854" max="14854" width="27.625" customWidth="1"/>
    <col min="14855" max="14855" width="28.375" customWidth="1"/>
    <col min="14856" max="14856" width="30.875" customWidth="1"/>
    <col min="14857" max="14857" width="18.875" bestFit="1" customWidth="1"/>
    <col min="14858" max="14858" width="12.125" customWidth="1"/>
    <col min="14859" max="14859" width="18.875" bestFit="1" customWidth="1"/>
    <col min="14860" max="14860" width="12.375" customWidth="1"/>
    <col min="14861" max="14861" width="18.875" bestFit="1" customWidth="1"/>
    <col min="14862" max="14862" width="12.375" customWidth="1"/>
    <col min="14863" max="14863" width="18.875" bestFit="1" customWidth="1"/>
    <col min="14864" max="14864" width="12.375" customWidth="1"/>
    <col min="14865" max="14865" width="18.875" bestFit="1" customWidth="1"/>
    <col min="14866" max="14866" width="12.375" customWidth="1"/>
    <col min="14867" max="14867" width="18.875" bestFit="1" customWidth="1"/>
    <col min="14868" max="14868" width="11.875" customWidth="1"/>
    <col min="14869" max="14869" width="18.875" bestFit="1" customWidth="1"/>
    <col min="14870" max="14870" width="12.125" customWidth="1"/>
    <col min="14871" max="14871" width="18.875" bestFit="1" customWidth="1"/>
    <col min="14872" max="14872" width="12.125" customWidth="1"/>
    <col min="14873" max="14873" width="18.875" bestFit="1" customWidth="1"/>
    <col min="14874" max="14874" width="12.375" customWidth="1"/>
    <col min="14875" max="14875" width="19.375" bestFit="1" customWidth="1"/>
    <col min="14876" max="14876" width="12.625" customWidth="1"/>
    <col min="15105" max="15105" width="6.625" bestFit="1" customWidth="1"/>
    <col min="15106" max="15106" width="64.5" customWidth="1"/>
    <col min="15107" max="15107" width="6.375" bestFit="1" customWidth="1"/>
    <col min="15108" max="15108" width="4.25" customWidth="1"/>
    <col min="15109" max="15109" width="15.5" customWidth="1"/>
    <col min="15110" max="15110" width="27.625" customWidth="1"/>
    <col min="15111" max="15111" width="28.375" customWidth="1"/>
    <col min="15112" max="15112" width="30.875" customWidth="1"/>
    <col min="15113" max="15113" width="18.875" bestFit="1" customWidth="1"/>
    <col min="15114" max="15114" width="12.125" customWidth="1"/>
    <col min="15115" max="15115" width="18.875" bestFit="1" customWidth="1"/>
    <col min="15116" max="15116" width="12.375" customWidth="1"/>
    <col min="15117" max="15117" width="18.875" bestFit="1" customWidth="1"/>
    <col min="15118" max="15118" width="12.375" customWidth="1"/>
    <col min="15119" max="15119" width="18.875" bestFit="1" customWidth="1"/>
    <col min="15120" max="15120" width="12.375" customWidth="1"/>
    <col min="15121" max="15121" width="18.875" bestFit="1" customWidth="1"/>
    <col min="15122" max="15122" width="12.375" customWidth="1"/>
    <col min="15123" max="15123" width="18.875" bestFit="1" customWidth="1"/>
    <col min="15124" max="15124" width="11.875" customWidth="1"/>
    <col min="15125" max="15125" width="18.875" bestFit="1" customWidth="1"/>
    <col min="15126" max="15126" width="12.125" customWidth="1"/>
    <col min="15127" max="15127" width="18.875" bestFit="1" customWidth="1"/>
    <col min="15128" max="15128" width="12.125" customWidth="1"/>
    <col min="15129" max="15129" width="18.875" bestFit="1" customWidth="1"/>
    <col min="15130" max="15130" width="12.375" customWidth="1"/>
    <col min="15131" max="15131" width="19.375" bestFit="1" customWidth="1"/>
    <col min="15132" max="15132" width="12.625" customWidth="1"/>
    <col min="15361" max="15361" width="6.625" bestFit="1" customWidth="1"/>
    <col min="15362" max="15362" width="64.5" customWidth="1"/>
    <col min="15363" max="15363" width="6.375" bestFit="1" customWidth="1"/>
    <col min="15364" max="15364" width="4.25" customWidth="1"/>
    <col min="15365" max="15365" width="15.5" customWidth="1"/>
    <col min="15366" max="15366" width="27.625" customWidth="1"/>
    <col min="15367" max="15367" width="28.375" customWidth="1"/>
    <col min="15368" max="15368" width="30.875" customWidth="1"/>
    <col min="15369" max="15369" width="18.875" bestFit="1" customWidth="1"/>
    <col min="15370" max="15370" width="12.125" customWidth="1"/>
    <col min="15371" max="15371" width="18.875" bestFit="1" customWidth="1"/>
    <col min="15372" max="15372" width="12.375" customWidth="1"/>
    <col min="15373" max="15373" width="18.875" bestFit="1" customWidth="1"/>
    <col min="15374" max="15374" width="12.375" customWidth="1"/>
    <col min="15375" max="15375" width="18.875" bestFit="1" customWidth="1"/>
    <col min="15376" max="15376" width="12.375" customWidth="1"/>
    <col min="15377" max="15377" width="18.875" bestFit="1" customWidth="1"/>
    <col min="15378" max="15378" width="12.375" customWidth="1"/>
    <col min="15379" max="15379" width="18.875" bestFit="1" customWidth="1"/>
    <col min="15380" max="15380" width="11.875" customWidth="1"/>
    <col min="15381" max="15381" width="18.875" bestFit="1" customWidth="1"/>
    <col min="15382" max="15382" width="12.125" customWidth="1"/>
    <col min="15383" max="15383" width="18.875" bestFit="1" customWidth="1"/>
    <col min="15384" max="15384" width="12.125" customWidth="1"/>
    <col min="15385" max="15385" width="18.875" bestFit="1" customWidth="1"/>
    <col min="15386" max="15386" width="12.375" customWidth="1"/>
    <col min="15387" max="15387" width="19.375" bestFit="1" customWidth="1"/>
    <col min="15388" max="15388" width="12.625" customWidth="1"/>
    <col min="15617" max="15617" width="6.625" bestFit="1" customWidth="1"/>
    <col min="15618" max="15618" width="64.5" customWidth="1"/>
    <col min="15619" max="15619" width="6.375" bestFit="1" customWidth="1"/>
    <col min="15620" max="15620" width="4.25" customWidth="1"/>
    <col min="15621" max="15621" width="15.5" customWidth="1"/>
    <col min="15622" max="15622" width="27.625" customWidth="1"/>
    <col min="15623" max="15623" width="28.375" customWidth="1"/>
    <col min="15624" max="15624" width="30.875" customWidth="1"/>
    <col min="15625" max="15625" width="18.875" bestFit="1" customWidth="1"/>
    <col min="15626" max="15626" width="12.125" customWidth="1"/>
    <col min="15627" max="15627" width="18.875" bestFit="1" customWidth="1"/>
    <col min="15628" max="15628" width="12.375" customWidth="1"/>
    <col min="15629" max="15629" width="18.875" bestFit="1" customWidth="1"/>
    <col min="15630" max="15630" width="12.375" customWidth="1"/>
    <col min="15631" max="15631" width="18.875" bestFit="1" customWidth="1"/>
    <col min="15632" max="15632" width="12.375" customWidth="1"/>
    <col min="15633" max="15633" width="18.875" bestFit="1" customWidth="1"/>
    <col min="15634" max="15634" width="12.375" customWidth="1"/>
    <col min="15635" max="15635" width="18.875" bestFit="1" customWidth="1"/>
    <col min="15636" max="15636" width="11.875" customWidth="1"/>
    <col min="15637" max="15637" width="18.875" bestFit="1" customWidth="1"/>
    <col min="15638" max="15638" width="12.125" customWidth="1"/>
    <col min="15639" max="15639" width="18.875" bestFit="1" customWidth="1"/>
    <col min="15640" max="15640" width="12.125" customWidth="1"/>
    <col min="15641" max="15641" width="18.875" bestFit="1" customWidth="1"/>
    <col min="15642" max="15642" width="12.375" customWidth="1"/>
    <col min="15643" max="15643" width="19.375" bestFit="1" customWidth="1"/>
    <col min="15644" max="15644" width="12.625" customWidth="1"/>
    <col min="15873" max="15873" width="6.625" bestFit="1" customWidth="1"/>
    <col min="15874" max="15874" width="64.5" customWidth="1"/>
    <col min="15875" max="15875" width="6.375" bestFit="1" customWidth="1"/>
    <col min="15876" max="15876" width="4.25" customWidth="1"/>
    <col min="15877" max="15877" width="15.5" customWidth="1"/>
    <col min="15878" max="15878" width="27.625" customWidth="1"/>
    <col min="15879" max="15879" width="28.375" customWidth="1"/>
    <col min="15880" max="15880" width="30.875" customWidth="1"/>
    <col min="15881" max="15881" width="18.875" bestFit="1" customWidth="1"/>
    <col min="15882" max="15882" width="12.125" customWidth="1"/>
    <col min="15883" max="15883" width="18.875" bestFit="1" customWidth="1"/>
    <col min="15884" max="15884" width="12.375" customWidth="1"/>
    <col min="15885" max="15885" width="18.875" bestFit="1" customWidth="1"/>
    <col min="15886" max="15886" width="12.375" customWidth="1"/>
    <col min="15887" max="15887" width="18.875" bestFit="1" customWidth="1"/>
    <col min="15888" max="15888" width="12.375" customWidth="1"/>
    <col min="15889" max="15889" width="18.875" bestFit="1" customWidth="1"/>
    <col min="15890" max="15890" width="12.375" customWidth="1"/>
    <col min="15891" max="15891" width="18.875" bestFit="1" customWidth="1"/>
    <col min="15892" max="15892" width="11.875" customWidth="1"/>
    <col min="15893" max="15893" width="18.875" bestFit="1" customWidth="1"/>
    <col min="15894" max="15894" width="12.125" customWidth="1"/>
    <col min="15895" max="15895" width="18.875" bestFit="1" customWidth="1"/>
    <col min="15896" max="15896" width="12.125" customWidth="1"/>
    <col min="15897" max="15897" width="18.875" bestFit="1" customWidth="1"/>
    <col min="15898" max="15898" width="12.375" customWidth="1"/>
    <col min="15899" max="15899" width="19.375" bestFit="1" customWidth="1"/>
    <col min="15900" max="15900" width="12.625" customWidth="1"/>
    <col min="16129" max="16129" width="6.625" bestFit="1" customWidth="1"/>
    <col min="16130" max="16130" width="64.5" customWidth="1"/>
    <col min="16131" max="16131" width="6.375" bestFit="1" customWidth="1"/>
    <col min="16132" max="16132" width="4.25" customWidth="1"/>
    <col min="16133" max="16133" width="15.5" customWidth="1"/>
    <col min="16134" max="16134" width="27.625" customWidth="1"/>
    <col min="16135" max="16135" width="28.375" customWidth="1"/>
    <col min="16136" max="16136" width="30.875" customWidth="1"/>
    <col min="16137" max="16137" width="18.875" bestFit="1" customWidth="1"/>
    <col min="16138" max="16138" width="12.125" customWidth="1"/>
    <col min="16139" max="16139" width="18.875" bestFit="1" customWidth="1"/>
    <col min="16140" max="16140" width="12.375" customWidth="1"/>
    <col min="16141" max="16141" width="18.875" bestFit="1" customWidth="1"/>
    <col min="16142" max="16142" width="12.375" customWidth="1"/>
    <col min="16143" max="16143" width="18.875" bestFit="1" customWidth="1"/>
    <col min="16144" max="16144" width="12.375" customWidth="1"/>
    <col min="16145" max="16145" width="18.875" bestFit="1" customWidth="1"/>
    <col min="16146" max="16146" width="12.375" customWidth="1"/>
    <col min="16147" max="16147" width="18.875" bestFit="1" customWidth="1"/>
    <col min="16148" max="16148" width="11.875" customWidth="1"/>
    <col min="16149" max="16149" width="18.875" bestFit="1" customWidth="1"/>
    <col min="16150" max="16150" width="12.125" customWidth="1"/>
    <col min="16151" max="16151" width="18.875" bestFit="1" customWidth="1"/>
    <col min="16152" max="16152" width="12.125" customWidth="1"/>
    <col min="16153" max="16153" width="18.875" bestFit="1" customWidth="1"/>
    <col min="16154" max="16154" width="12.375" customWidth="1"/>
    <col min="16155" max="16155" width="19.375" bestFit="1" customWidth="1"/>
    <col min="16156" max="16156" width="12.625" customWidth="1"/>
  </cols>
  <sheetData>
    <row r="1" spans="1:28" ht="23.25">
      <c r="G1" s="65" t="s">
        <v>115</v>
      </c>
      <c r="H1" s="66"/>
    </row>
    <row r="2" spans="1:28" ht="23.25">
      <c r="G2" s="68" t="s">
        <v>110</v>
      </c>
      <c r="H2" s="69"/>
    </row>
    <row r="3" spans="1:28" ht="23.25">
      <c r="G3" s="68" t="s">
        <v>111</v>
      </c>
      <c r="H3" s="69"/>
    </row>
    <row r="4" spans="1:28" ht="23.25">
      <c r="G4" s="68" t="s">
        <v>112</v>
      </c>
      <c r="H4" s="69"/>
    </row>
    <row r="5" spans="1:28" ht="33.75" customHeight="1">
      <c r="G5" s="68" t="s">
        <v>368</v>
      </c>
      <c r="H5" s="69"/>
    </row>
    <row r="6" spans="1:28" ht="38.25" customHeight="1">
      <c r="A6" s="385" t="s">
        <v>374</v>
      </c>
      <c r="B6" s="385"/>
      <c r="C6" s="385"/>
      <c r="D6" s="385"/>
      <c r="E6" s="385"/>
      <c r="F6" s="385"/>
      <c r="G6" s="385"/>
      <c r="H6" s="385"/>
    </row>
    <row r="7" spans="1:28" ht="33.75" customHeight="1" thickBot="1"/>
    <row r="8" spans="1:28" ht="49.5" customHeight="1">
      <c r="A8" s="386" t="s">
        <v>116</v>
      </c>
      <c r="B8" s="389" t="s">
        <v>117</v>
      </c>
      <c r="C8" s="390"/>
      <c r="D8" s="390"/>
      <c r="E8" s="391"/>
      <c r="F8" s="398" t="s">
        <v>375</v>
      </c>
      <c r="G8" s="401" t="s">
        <v>376</v>
      </c>
      <c r="H8" s="402" t="s">
        <v>109</v>
      </c>
    </row>
    <row r="9" spans="1:28" ht="30" customHeight="1">
      <c r="A9" s="387"/>
      <c r="B9" s="392"/>
      <c r="C9" s="393"/>
      <c r="D9" s="393"/>
      <c r="E9" s="394"/>
      <c r="F9" s="399"/>
      <c r="G9" s="399"/>
      <c r="H9" s="403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</row>
    <row r="10" spans="1:28" thickBot="1">
      <c r="A10" s="388"/>
      <c r="B10" s="395"/>
      <c r="C10" s="396"/>
      <c r="D10" s="396"/>
      <c r="E10" s="397"/>
      <c r="F10" s="400"/>
      <c r="G10" s="400"/>
      <c r="H10" s="404"/>
    </row>
    <row r="11" spans="1:28" s="74" customFormat="1" ht="31.5">
      <c r="A11" s="71" t="str">
        <f>[1]Zalozenia!A6</f>
        <v>A.</v>
      </c>
      <c r="B11" s="405" t="s">
        <v>118</v>
      </c>
      <c r="C11" s="406"/>
      <c r="D11" s="406"/>
      <c r="E11" s="407"/>
      <c r="F11" s="72">
        <f>SUM(F12:F25)</f>
        <v>8119000</v>
      </c>
      <c r="G11" s="72">
        <f>SUM(G12:G25)</f>
        <v>4013984.3800000008</v>
      </c>
      <c r="H11" s="73">
        <f t="shared" ref="H11:H24" si="0">G11/F11</f>
        <v>0.49439393767705392</v>
      </c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</row>
    <row r="12" spans="1:28" s="79" customFormat="1" ht="30">
      <c r="A12" s="75" t="str">
        <f>[1]Zalozenia!A9</f>
        <v>A.1</v>
      </c>
      <c r="B12" s="382" t="s">
        <v>119</v>
      </c>
      <c r="C12" s="383"/>
      <c r="D12" s="383"/>
      <c r="E12" s="384"/>
      <c r="F12" s="76">
        <v>7150000</v>
      </c>
      <c r="G12" s="77">
        <v>3460304.33</v>
      </c>
      <c r="H12" s="78">
        <f t="shared" si="0"/>
        <v>0.48395864755244755</v>
      </c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</row>
    <row r="13" spans="1:28" s="79" customFormat="1" ht="30">
      <c r="A13" s="75" t="str">
        <f>[1]Zalozenia!A14</f>
        <v>A.2</v>
      </c>
      <c r="B13" s="382" t="s">
        <v>120</v>
      </c>
      <c r="C13" s="383"/>
      <c r="D13" s="383"/>
      <c r="E13" s="384"/>
      <c r="F13" s="76">
        <v>165000</v>
      </c>
      <c r="G13" s="77">
        <v>61620.97</v>
      </c>
      <c r="H13" s="78">
        <f t="shared" si="0"/>
        <v>0.37346042424242426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</row>
    <row r="14" spans="1:28" s="79" customFormat="1" ht="30">
      <c r="A14" s="75" t="str">
        <f>[1]Zalozenia!A19</f>
        <v>A.3</v>
      </c>
      <c r="B14" s="382" t="s">
        <v>121</v>
      </c>
      <c r="C14" s="383"/>
      <c r="D14" s="383"/>
      <c r="E14" s="384"/>
      <c r="F14" s="76">
        <v>30500</v>
      </c>
      <c r="G14" s="77">
        <v>31311.21</v>
      </c>
      <c r="H14" s="78">
        <f t="shared" si="0"/>
        <v>1.0265970491803278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</row>
    <row r="15" spans="1:28" s="79" customFormat="1" ht="30">
      <c r="A15" s="75" t="str">
        <f>[1]Zalozenia!A24</f>
        <v>A.4</v>
      </c>
      <c r="B15" s="382" t="s">
        <v>122</v>
      </c>
      <c r="C15" s="383"/>
      <c r="D15" s="383"/>
      <c r="E15" s="384"/>
      <c r="F15" s="76">
        <v>145000</v>
      </c>
      <c r="G15" s="77">
        <v>53001</v>
      </c>
      <c r="H15" s="78">
        <f t="shared" si="0"/>
        <v>0.3655241379310345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</row>
    <row r="16" spans="1:28" s="79" customFormat="1" ht="30">
      <c r="A16" s="75" t="str">
        <f>[1]Zalozenia!A29</f>
        <v>A.5</v>
      </c>
      <c r="B16" s="382" t="s">
        <v>123</v>
      </c>
      <c r="C16" s="383"/>
      <c r="D16" s="383"/>
      <c r="E16" s="384"/>
      <c r="F16" s="76">
        <v>80000</v>
      </c>
      <c r="G16" s="77">
        <v>28359.24</v>
      </c>
      <c r="H16" s="78">
        <f t="shared" si="0"/>
        <v>0.35449050000000004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</row>
    <row r="17" spans="1:28" s="79" customFormat="1" ht="30">
      <c r="A17" s="75" t="str">
        <f>[1]Zalozenia!A34</f>
        <v>A.6</v>
      </c>
      <c r="B17" s="382" t="s">
        <v>124</v>
      </c>
      <c r="C17" s="383"/>
      <c r="D17" s="383"/>
      <c r="E17" s="384"/>
      <c r="F17" s="76">
        <v>207000</v>
      </c>
      <c r="G17" s="77">
        <v>134872.6</v>
      </c>
      <c r="H17" s="78">
        <f t="shared" si="0"/>
        <v>0.65155845410628022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</row>
    <row r="18" spans="1:28" s="79" customFormat="1" ht="30">
      <c r="A18" s="75" t="str">
        <f>[1]Zalozenia!A39</f>
        <v>A.7</v>
      </c>
      <c r="B18" s="382" t="s">
        <v>125</v>
      </c>
      <c r="C18" s="383"/>
      <c r="D18" s="383"/>
      <c r="E18" s="384"/>
      <c r="F18" s="76">
        <v>25000</v>
      </c>
      <c r="G18" s="77">
        <v>26714</v>
      </c>
      <c r="H18" s="78">
        <f t="shared" si="0"/>
        <v>1.06856</v>
      </c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</row>
    <row r="19" spans="1:28" s="79" customFormat="1" ht="30">
      <c r="A19" s="75" t="str">
        <f>[1]Zalozenia!A44</f>
        <v>A.8</v>
      </c>
      <c r="B19" s="382" t="s">
        <v>126</v>
      </c>
      <c r="C19" s="383"/>
      <c r="D19" s="383"/>
      <c r="E19" s="384"/>
      <c r="F19" s="76">
        <v>5000</v>
      </c>
      <c r="G19" s="77">
        <v>1578.99</v>
      </c>
      <c r="H19" s="78">
        <f t="shared" si="0"/>
        <v>0.31579800000000002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</row>
    <row r="20" spans="1:28" s="79" customFormat="1" ht="30">
      <c r="A20" s="75" t="s">
        <v>127</v>
      </c>
      <c r="B20" s="382" t="s">
        <v>128</v>
      </c>
      <c r="C20" s="383"/>
      <c r="D20" s="383"/>
      <c r="E20" s="384"/>
      <c r="F20" s="76">
        <v>500</v>
      </c>
      <c r="G20" s="77">
        <v>0</v>
      </c>
      <c r="H20" s="78">
        <f t="shared" si="0"/>
        <v>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28" s="79" customFormat="1" ht="30">
      <c r="A21" s="75" t="s">
        <v>129</v>
      </c>
      <c r="B21" s="382" t="s">
        <v>130</v>
      </c>
      <c r="C21" s="383"/>
      <c r="D21" s="383"/>
      <c r="E21" s="384"/>
      <c r="F21" s="76">
        <v>5000</v>
      </c>
      <c r="G21" s="77">
        <v>3396.45</v>
      </c>
      <c r="H21" s="78">
        <f t="shared" si="0"/>
        <v>0.67928999999999995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 s="79" customFormat="1" ht="30">
      <c r="A22" s="75" t="s">
        <v>131</v>
      </c>
      <c r="B22" s="382" t="s">
        <v>132</v>
      </c>
      <c r="C22" s="383"/>
      <c r="D22" s="383"/>
      <c r="E22" s="384"/>
      <c r="F22" s="76">
        <v>4000</v>
      </c>
      <c r="G22" s="77">
        <v>3487.8</v>
      </c>
      <c r="H22" s="78">
        <f t="shared" si="0"/>
        <v>0.87195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 s="79" customFormat="1" ht="30">
      <c r="A23" s="75" t="s">
        <v>133</v>
      </c>
      <c r="B23" s="382" t="s">
        <v>134</v>
      </c>
      <c r="C23" s="383"/>
      <c r="D23" s="383"/>
      <c r="E23" s="384"/>
      <c r="F23" s="76">
        <v>270000</v>
      </c>
      <c r="G23" s="77">
        <v>207887.79</v>
      </c>
      <c r="H23" s="78">
        <f t="shared" si="0"/>
        <v>0.76995477777777777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</row>
    <row r="24" spans="1:28" s="79" customFormat="1" ht="63.75" customHeight="1">
      <c r="A24" s="80" t="s">
        <v>135</v>
      </c>
      <c r="B24" s="411" t="s">
        <v>136</v>
      </c>
      <c r="C24" s="412"/>
      <c r="D24" s="412"/>
      <c r="E24" s="413"/>
      <c r="F24" s="81">
        <v>30000</v>
      </c>
      <c r="G24" s="82">
        <v>312</v>
      </c>
      <c r="H24" s="83">
        <f t="shared" si="0"/>
        <v>1.04E-2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28" s="79" customFormat="1" ht="92.25" customHeight="1" thickBot="1">
      <c r="A25" s="84" t="s">
        <v>137</v>
      </c>
      <c r="B25" s="414" t="s">
        <v>138</v>
      </c>
      <c r="C25" s="415"/>
      <c r="D25" s="415"/>
      <c r="E25" s="416"/>
      <c r="F25" s="85">
        <v>2000</v>
      </c>
      <c r="G25" s="86">
        <v>1138</v>
      </c>
      <c r="H25" s="87" t="s">
        <v>139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28" s="93" customFormat="1" ht="12.75" customHeight="1" thickBot="1">
      <c r="A26" s="88"/>
      <c r="B26" s="89"/>
      <c r="C26" s="89"/>
      <c r="D26" s="89"/>
      <c r="E26" s="89"/>
      <c r="F26" s="90"/>
      <c r="G26" s="91"/>
      <c r="H26" s="92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</row>
    <row r="27" spans="1:28" s="74" customFormat="1" ht="31.5">
      <c r="A27" s="94" t="s">
        <v>140</v>
      </c>
      <c r="B27" s="417" t="s">
        <v>141</v>
      </c>
      <c r="C27" s="418"/>
      <c r="D27" s="418"/>
      <c r="E27" s="419"/>
      <c r="F27" s="72">
        <f>SUM(F28:F29)</f>
        <v>5960778.8600000003</v>
      </c>
      <c r="G27" s="95">
        <f>SUM(G28:G29)</f>
        <v>3503205.4699999997</v>
      </c>
      <c r="H27" s="96">
        <f>G27/F27</f>
        <v>0.587709350116706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1:28" s="79" customFormat="1" ht="30">
      <c r="A28" s="97" t="s">
        <v>142</v>
      </c>
      <c r="B28" s="382" t="s">
        <v>143</v>
      </c>
      <c r="C28" s="383"/>
      <c r="D28" s="383"/>
      <c r="E28" s="384"/>
      <c r="F28" s="76">
        <v>5715235</v>
      </c>
      <c r="G28" s="77">
        <v>2417216</v>
      </c>
      <c r="H28" s="78">
        <f>G28/F28</f>
        <v>0.42294253867076331</v>
      </c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</row>
    <row r="29" spans="1:28" s="79" customFormat="1" ht="30.75" thickBot="1">
      <c r="A29" s="98" t="s">
        <v>144</v>
      </c>
      <c r="B29" s="408" t="s">
        <v>145</v>
      </c>
      <c r="C29" s="409"/>
      <c r="D29" s="409"/>
      <c r="E29" s="410"/>
      <c r="F29" s="85">
        <v>245543.86</v>
      </c>
      <c r="G29" s="86">
        <v>1085989.47</v>
      </c>
      <c r="H29" s="99">
        <f>G29/F29</f>
        <v>4.4227922050260187</v>
      </c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1:28" s="93" customFormat="1" ht="12.75" customHeight="1" thickBot="1">
      <c r="A30" s="100"/>
      <c r="B30" s="89"/>
      <c r="C30" s="89"/>
      <c r="D30" s="89"/>
      <c r="E30" s="89"/>
      <c r="F30" s="90"/>
      <c r="G30" s="91"/>
      <c r="H30" s="92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8" s="74" customFormat="1" ht="31.5">
      <c r="A31" s="94" t="s">
        <v>146</v>
      </c>
      <c r="B31" s="405" t="s">
        <v>147</v>
      </c>
      <c r="C31" s="420"/>
      <c r="D31" s="420"/>
      <c r="E31" s="421"/>
      <c r="F31" s="72">
        <f>SUM(F32:F33)</f>
        <v>2515000</v>
      </c>
      <c r="G31" s="72">
        <f>SUM(G32:G33)</f>
        <v>311804.65000000002</v>
      </c>
      <c r="H31" s="101">
        <f>G31/F31</f>
        <v>0.12397799204771373</v>
      </c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1:28" s="79" customFormat="1" ht="30">
      <c r="A32" s="97" t="s">
        <v>148</v>
      </c>
      <c r="B32" s="382" t="s">
        <v>149</v>
      </c>
      <c r="C32" s="383"/>
      <c r="D32" s="383"/>
      <c r="E32" s="384"/>
      <c r="F32" s="76">
        <v>2500000</v>
      </c>
      <c r="G32" s="76">
        <v>310519.15000000002</v>
      </c>
      <c r="H32" s="102">
        <f>G32/F32</f>
        <v>0.12420766000000001</v>
      </c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1:28" s="79" customFormat="1" ht="64.5" customHeight="1" thickBot="1">
      <c r="A33" s="98" t="s">
        <v>150</v>
      </c>
      <c r="B33" s="414" t="s">
        <v>151</v>
      </c>
      <c r="C33" s="415"/>
      <c r="D33" s="415"/>
      <c r="E33" s="416"/>
      <c r="F33" s="103">
        <v>15000</v>
      </c>
      <c r="G33" s="103">
        <v>1285.5</v>
      </c>
      <c r="H33" s="104">
        <f>G33/F33</f>
        <v>8.5699999999999998E-2</v>
      </c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</row>
    <row r="34" spans="1:28" s="93" customFormat="1" ht="12.75" customHeight="1" thickBot="1">
      <c r="A34" s="100"/>
      <c r="B34" s="89"/>
      <c r="C34" s="89"/>
      <c r="D34" s="89"/>
      <c r="E34" s="89"/>
      <c r="F34" s="90"/>
      <c r="G34" s="91"/>
      <c r="H34" s="105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</row>
    <row r="35" spans="1:28" s="74" customFormat="1" ht="31.5">
      <c r="A35" s="94" t="s">
        <v>152</v>
      </c>
      <c r="B35" s="405" t="s">
        <v>153</v>
      </c>
      <c r="C35" s="420"/>
      <c r="D35" s="420"/>
      <c r="E35" s="421"/>
      <c r="F35" s="72">
        <f>SUM(F36:F37)</f>
        <v>3192500</v>
      </c>
      <c r="G35" s="95">
        <f>SUM(G36:G37)</f>
        <v>1535041.87</v>
      </c>
      <c r="H35" s="73">
        <f>G35/F35</f>
        <v>0.48082752388410338</v>
      </c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</row>
    <row r="36" spans="1:28" s="79" customFormat="1" ht="58.5" customHeight="1">
      <c r="A36" s="97" t="s">
        <v>154</v>
      </c>
      <c r="B36" s="422" t="s">
        <v>155</v>
      </c>
      <c r="C36" s="423"/>
      <c r="D36" s="423"/>
      <c r="E36" s="424"/>
      <c r="F36" s="76">
        <v>70000</v>
      </c>
      <c r="G36" s="77">
        <v>66285.02</v>
      </c>
      <c r="H36" s="78">
        <f>G36/F36</f>
        <v>0.94692885714285724</v>
      </c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</row>
    <row r="37" spans="1:28" s="79" customFormat="1" ht="30.75" thickBot="1">
      <c r="A37" s="98" t="s">
        <v>156</v>
      </c>
      <c r="B37" s="408" t="s">
        <v>157</v>
      </c>
      <c r="C37" s="409"/>
      <c r="D37" s="409"/>
      <c r="E37" s="410"/>
      <c r="F37" s="85">
        <v>3122500</v>
      </c>
      <c r="G37" s="86">
        <v>1468756.85</v>
      </c>
      <c r="H37" s="99">
        <f>G37/F37</f>
        <v>0.47037849479583671</v>
      </c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</row>
    <row r="38" spans="1:28" s="93" customFormat="1" ht="12.75" customHeight="1" thickBot="1">
      <c r="A38" s="100"/>
      <c r="B38" s="106"/>
      <c r="C38" s="106"/>
      <c r="D38" s="106"/>
      <c r="E38" s="106"/>
      <c r="F38" s="90"/>
      <c r="G38" s="91"/>
      <c r="H38" s="105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</row>
    <row r="39" spans="1:28" s="74" customFormat="1" ht="31.5">
      <c r="A39" s="94" t="s">
        <v>158</v>
      </c>
      <c r="B39" s="405" t="s">
        <v>159</v>
      </c>
      <c r="C39" s="420"/>
      <c r="D39" s="420"/>
      <c r="E39" s="421"/>
      <c r="F39" s="72">
        <f>SUM(F40:F41)</f>
        <v>53150</v>
      </c>
      <c r="G39" s="95">
        <f>SUM(G40:G41)</f>
        <v>53336.71</v>
      </c>
      <c r="H39" s="73">
        <f>G39/F39</f>
        <v>1.0035128880526811</v>
      </c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</row>
    <row r="40" spans="1:28" s="79" customFormat="1" ht="61.5" customHeight="1">
      <c r="A40" s="97" t="s">
        <v>160</v>
      </c>
      <c r="B40" s="422" t="s">
        <v>161</v>
      </c>
      <c r="C40" s="423"/>
      <c r="D40" s="423"/>
      <c r="E40" s="424"/>
      <c r="F40" s="76">
        <v>18150</v>
      </c>
      <c r="G40" s="77">
        <v>27071.19</v>
      </c>
      <c r="H40" s="78">
        <f>G40/F40</f>
        <v>1.4915256198347107</v>
      </c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</row>
    <row r="41" spans="1:28" s="110" customFormat="1" ht="66.75" customHeight="1" thickBot="1">
      <c r="A41" s="98" t="s">
        <v>162</v>
      </c>
      <c r="B41" s="425" t="s">
        <v>163</v>
      </c>
      <c r="C41" s="426"/>
      <c r="D41" s="426"/>
      <c r="E41" s="427"/>
      <c r="F41" s="107">
        <v>35000</v>
      </c>
      <c r="G41" s="108">
        <v>26265.52</v>
      </c>
      <c r="H41" s="109">
        <f>G41/F41</f>
        <v>0.75044342857142854</v>
      </c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</row>
    <row r="42" spans="1:28" s="93" customFormat="1" ht="12.75" customHeight="1" thickBot="1">
      <c r="A42" s="100"/>
      <c r="B42" s="89"/>
      <c r="C42" s="89"/>
      <c r="D42" s="89"/>
      <c r="E42" s="89"/>
      <c r="F42" s="90"/>
      <c r="G42" s="91"/>
      <c r="H42" s="105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</row>
    <row r="43" spans="1:28" s="74" customFormat="1" ht="31.5">
      <c r="A43" s="94" t="s">
        <v>164</v>
      </c>
      <c r="B43" s="405" t="s">
        <v>165</v>
      </c>
      <c r="C43" s="420"/>
      <c r="D43" s="420"/>
      <c r="E43" s="421"/>
      <c r="F43" s="72">
        <f>SUM(F44:F49)</f>
        <v>539300</v>
      </c>
      <c r="G43" s="95">
        <f>SUM(G44:G49)</f>
        <v>362543.43</v>
      </c>
      <c r="H43" s="73">
        <f>G43/F43</f>
        <v>0.67224815501576118</v>
      </c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</row>
    <row r="44" spans="1:28" s="79" customFormat="1" ht="30">
      <c r="A44" s="97" t="s">
        <v>166</v>
      </c>
      <c r="B44" s="382" t="s">
        <v>167</v>
      </c>
      <c r="C44" s="383"/>
      <c r="D44" s="383"/>
      <c r="E44" s="384"/>
      <c r="F44" s="76">
        <v>60000</v>
      </c>
      <c r="G44" s="77">
        <v>17830.77</v>
      </c>
      <c r="H44" s="78">
        <f>G44/F44</f>
        <v>0.29717949999999999</v>
      </c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</row>
    <row r="45" spans="1:28" s="79" customFormat="1" ht="30">
      <c r="A45" s="97" t="s">
        <v>168</v>
      </c>
      <c r="B45" s="382" t="s">
        <v>169</v>
      </c>
      <c r="C45" s="383"/>
      <c r="D45" s="383"/>
      <c r="E45" s="384"/>
      <c r="F45" s="76">
        <v>122000</v>
      </c>
      <c r="G45" s="77">
        <v>74824.67</v>
      </c>
      <c r="H45" s="78">
        <f>G45/F45</f>
        <v>0.61331696721311479</v>
      </c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</row>
    <row r="46" spans="1:28" s="79" customFormat="1" ht="30">
      <c r="A46" s="97" t="s">
        <v>170</v>
      </c>
      <c r="B46" s="382" t="s">
        <v>171</v>
      </c>
      <c r="C46" s="383"/>
      <c r="D46" s="383"/>
      <c r="E46" s="384"/>
      <c r="F46" s="76">
        <v>226200</v>
      </c>
      <c r="G46" s="77">
        <v>90096.79</v>
      </c>
      <c r="H46" s="78">
        <f>G46/F46</f>
        <v>0.39830587975243142</v>
      </c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</row>
    <row r="47" spans="1:28" s="79" customFormat="1" ht="30">
      <c r="A47" s="111" t="s">
        <v>172</v>
      </c>
      <c r="B47" s="382" t="s">
        <v>173</v>
      </c>
      <c r="C47" s="383"/>
      <c r="D47" s="383"/>
      <c r="E47" s="384"/>
      <c r="F47" s="81">
        <v>0</v>
      </c>
      <c r="G47" s="82">
        <v>0</v>
      </c>
      <c r="H47" s="112" t="s">
        <v>139</v>
      </c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</row>
    <row r="48" spans="1:28" s="79" customFormat="1" ht="61.5" customHeight="1">
      <c r="A48" s="111" t="s">
        <v>174</v>
      </c>
      <c r="B48" s="422" t="s">
        <v>175</v>
      </c>
      <c r="C48" s="423"/>
      <c r="D48" s="423"/>
      <c r="E48" s="424"/>
      <c r="F48" s="81">
        <v>0</v>
      </c>
      <c r="G48" s="82">
        <v>6505.92</v>
      </c>
      <c r="H48" s="112" t="s">
        <v>139</v>
      </c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</row>
    <row r="49" spans="1:28" s="110" customFormat="1" ht="41.25" customHeight="1" thickBot="1">
      <c r="A49" s="98" t="s">
        <v>176</v>
      </c>
      <c r="B49" s="425" t="s">
        <v>177</v>
      </c>
      <c r="C49" s="426"/>
      <c r="D49" s="426"/>
      <c r="E49" s="427"/>
      <c r="F49" s="107">
        <v>131100</v>
      </c>
      <c r="G49" s="108">
        <v>173285.28</v>
      </c>
      <c r="H49" s="109">
        <f>G49/F49</f>
        <v>1.321779405034325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</row>
    <row r="50" spans="1:28" s="93" customFormat="1" ht="12.75" customHeight="1" thickBot="1">
      <c r="A50" s="100"/>
      <c r="B50" s="89"/>
      <c r="C50" s="89"/>
      <c r="D50" s="89"/>
      <c r="E50" s="89"/>
      <c r="F50" s="90"/>
      <c r="G50" s="91"/>
      <c r="H50" s="105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</row>
    <row r="51" spans="1:28" s="74" customFormat="1" ht="31.5">
      <c r="A51" s="94" t="s">
        <v>178</v>
      </c>
      <c r="B51" s="405" t="s">
        <v>179</v>
      </c>
      <c r="C51" s="420"/>
      <c r="D51" s="420"/>
      <c r="E51" s="421"/>
      <c r="F51" s="72">
        <f>SUM(F52:F55)</f>
        <v>11737863</v>
      </c>
      <c r="G51" s="95">
        <f>SUM(G52:G55)</f>
        <v>6671104</v>
      </c>
      <c r="H51" s="73">
        <f>G51/F51</f>
        <v>0.56834059146882188</v>
      </c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</row>
    <row r="52" spans="1:28" s="79" customFormat="1" ht="30">
      <c r="A52" s="97" t="s">
        <v>180</v>
      </c>
      <c r="B52" s="382" t="s">
        <v>181</v>
      </c>
      <c r="C52" s="383"/>
      <c r="D52" s="383"/>
      <c r="E52" s="384"/>
      <c r="F52" s="76">
        <v>6952125</v>
      </c>
      <c r="G52" s="77">
        <v>4278232</v>
      </c>
      <c r="H52" s="78">
        <f>G52/F52</f>
        <v>0.61538479241958399</v>
      </c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</row>
    <row r="53" spans="1:28" s="79" customFormat="1" ht="30">
      <c r="A53" s="97" t="s">
        <v>182</v>
      </c>
      <c r="B53" s="382" t="s">
        <v>183</v>
      </c>
      <c r="C53" s="383"/>
      <c r="D53" s="383"/>
      <c r="E53" s="384"/>
      <c r="F53" s="76">
        <v>4128046</v>
      </c>
      <c r="G53" s="77">
        <v>2064024</v>
      </c>
      <c r="H53" s="78">
        <f>G53/F53</f>
        <v>0.50000024224536255</v>
      </c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</row>
    <row r="54" spans="1:28" s="79" customFormat="1" ht="30">
      <c r="A54" s="97" t="s">
        <v>184</v>
      </c>
      <c r="B54" s="382" t="s">
        <v>185</v>
      </c>
      <c r="C54" s="383"/>
      <c r="D54" s="383"/>
      <c r="E54" s="384"/>
      <c r="F54" s="76">
        <v>657692</v>
      </c>
      <c r="G54" s="77">
        <v>328848</v>
      </c>
      <c r="H54" s="78">
        <f>G54/F54</f>
        <v>0.50000304093709513</v>
      </c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</row>
    <row r="55" spans="1:28" s="79" customFormat="1" ht="30.75" thickBot="1">
      <c r="A55" s="98" t="s">
        <v>186</v>
      </c>
      <c r="B55" s="408" t="s">
        <v>187</v>
      </c>
      <c r="C55" s="409"/>
      <c r="D55" s="409"/>
      <c r="E55" s="410"/>
      <c r="F55" s="85">
        <v>0</v>
      </c>
      <c r="G55" s="86">
        <v>0</v>
      </c>
      <c r="H55" s="113" t="s">
        <v>139</v>
      </c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</row>
    <row r="56" spans="1:28" s="93" customFormat="1" ht="12.75" customHeight="1" thickBot="1">
      <c r="A56" s="100"/>
      <c r="B56" s="89"/>
      <c r="C56" s="89"/>
      <c r="D56" s="89"/>
      <c r="E56" s="89"/>
      <c r="F56" s="90"/>
      <c r="G56" s="91"/>
      <c r="H56" s="114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</row>
    <row r="57" spans="1:28" s="74" customFormat="1" ht="31.5">
      <c r="A57" s="94" t="s">
        <v>188</v>
      </c>
      <c r="B57" s="405" t="s">
        <v>189</v>
      </c>
      <c r="C57" s="420"/>
      <c r="D57" s="420"/>
      <c r="E57" s="421"/>
      <c r="F57" s="72">
        <f>SUM(F58,F61)</f>
        <v>9628895.9499999993</v>
      </c>
      <c r="G57" s="72">
        <f>SUM(G58,G61)</f>
        <v>4406778.54</v>
      </c>
      <c r="H57" s="73">
        <f t="shared" ref="H57:H62" si="1">G57/F57</f>
        <v>0.45766187140073938</v>
      </c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</row>
    <row r="58" spans="1:28" s="79" customFormat="1" ht="30">
      <c r="A58" s="97" t="s">
        <v>190</v>
      </c>
      <c r="B58" s="422" t="s">
        <v>191</v>
      </c>
      <c r="C58" s="423"/>
      <c r="D58" s="423"/>
      <c r="E58" s="424"/>
      <c r="F58" s="76">
        <f>SUM(F59:F60)</f>
        <v>4334983.95</v>
      </c>
      <c r="G58" s="77">
        <f>SUM(G59:G60)</f>
        <v>1831907.71</v>
      </c>
      <c r="H58" s="78">
        <f t="shared" si="1"/>
        <v>0.42258696482601737</v>
      </c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28" s="79" customFormat="1" ht="85.5" customHeight="1">
      <c r="A59" s="97" t="s">
        <v>192</v>
      </c>
      <c r="B59" s="422" t="s">
        <v>193</v>
      </c>
      <c r="C59" s="423"/>
      <c r="D59" s="423"/>
      <c r="E59" s="424"/>
      <c r="F59" s="76">
        <v>1793868</v>
      </c>
      <c r="G59" s="77">
        <v>1525544</v>
      </c>
      <c r="H59" s="78">
        <f t="shared" si="1"/>
        <v>0.85042154718184393</v>
      </c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</row>
    <row r="60" spans="1:28" s="79" customFormat="1" ht="84.75" customHeight="1">
      <c r="A60" s="97" t="s">
        <v>194</v>
      </c>
      <c r="B60" s="422" t="s">
        <v>195</v>
      </c>
      <c r="C60" s="423"/>
      <c r="D60" s="423"/>
      <c r="E60" s="424"/>
      <c r="F60" s="76">
        <v>2541115.9500000002</v>
      </c>
      <c r="G60" s="76">
        <v>306363.71000000002</v>
      </c>
      <c r="H60" s="78">
        <f t="shared" si="1"/>
        <v>0.12056266460410829</v>
      </c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</row>
    <row r="61" spans="1:28" s="79" customFormat="1" ht="56.25" customHeight="1">
      <c r="A61" s="97" t="s">
        <v>196</v>
      </c>
      <c r="B61" s="422" t="s">
        <v>197</v>
      </c>
      <c r="C61" s="423"/>
      <c r="D61" s="423"/>
      <c r="E61" s="424"/>
      <c r="F61" s="76">
        <f>SUM(F62:F63)</f>
        <v>5293912</v>
      </c>
      <c r="G61" s="77">
        <f>SUM(G62:G63)</f>
        <v>2574870.83</v>
      </c>
      <c r="H61" s="78">
        <f t="shared" si="1"/>
        <v>0.48638338340342646</v>
      </c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</row>
    <row r="62" spans="1:28" s="79" customFormat="1" ht="54.75" customHeight="1">
      <c r="A62" s="97" t="s">
        <v>198</v>
      </c>
      <c r="B62" s="422" t="s">
        <v>199</v>
      </c>
      <c r="C62" s="423"/>
      <c r="D62" s="423"/>
      <c r="E62" s="424"/>
      <c r="F62" s="76">
        <v>5293912</v>
      </c>
      <c r="G62" s="77">
        <v>2574870.83</v>
      </c>
      <c r="H62" s="78">
        <f t="shared" si="1"/>
        <v>0.48638338340342646</v>
      </c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</row>
    <row r="63" spans="1:28" s="79" customFormat="1" ht="61.5" customHeight="1" thickBot="1">
      <c r="A63" s="98" t="s">
        <v>200</v>
      </c>
      <c r="B63" s="414" t="s">
        <v>201</v>
      </c>
      <c r="C63" s="415"/>
      <c r="D63" s="415"/>
      <c r="E63" s="416"/>
      <c r="F63" s="85">
        <v>0</v>
      </c>
      <c r="G63" s="86">
        <v>0</v>
      </c>
      <c r="H63" s="113" t="s">
        <v>139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</row>
    <row r="64" spans="1:28" s="93" customFormat="1" ht="15" customHeight="1" thickBot="1">
      <c r="A64" s="100"/>
      <c r="B64" s="115"/>
      <c r="C64" s="115"/>
      <c r="D64" s="115"/>
      <c r="E64" s="115"/>
      <c r="F64" s="90"/>
      <c r="G64" s="91"/>
      <c r="H64" s="92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</row>
    <row r="65" spans="1:28" s="79" customFormat="1" ht="67.5" customHeight="1" thickBot="1">
      <c r="A65" s="116" t="s">
        <v>202</v>
      </c>
      <c r="B65" s="431" t="s">
        <v>203</v>
      </c>
      <c r="C65" s="432"/>
      <c r="D65" s="432"/>
      <c r="E65" s="433"/>
      <c r="F65" s="117">
        <f>SUM(F11,F27,F35,F39,F43,F51,F59,F62)</f>
        <v>36690371.859999999</v>
      </c>
      <c r="G65" s="117">
        <f>SUM(G11,G27,G35,G39,G43,G51,G59,G62)</f>
        <v>20239630.689999998</v>
      </c>
      <c r="H65" s="118">
        <f>G65/F65</f>
        <v>0.55163329407585893</v>
      </c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</row>
    <row r="66" spans="1:28" s="110" customFormat="1" ht="62.25" customHeight="1" thickBot="1">
      <c r="A66" s="116" t="s">
        <v>204</v>
      </c>
      <c r="B66" s="428" t="s">
        <v>205</v>
      </c>
      <c r="C66" s="429"/>
      <c r="D66" s="429"/>
      <c r="E66" s="430"/>
      <c r="F66" s="119">
        <f>SUM(F31,F60,F63)</f>
        <v>5056115.95</v>
      </c>
      <c r="G66" s="119">
        <f>SUM(G31,G60,G63)</f>
        <v>618168.3600000001</v>
      </c>
      <c r="H66" s="120">
        <f>G66/F66</f>
        <v>0.12226150786751638</v>
      </c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</row>
    <row r="67" spans="1:28" s="110" customFormat="1" ht="42" customHeight="1" thickBot="1">
      <c r="A67" s="116" t="s">
        <v>206</v>
      </c>
      <c r="B67" s="428" t="s">
        <v>207</v>
      </c>
      <c r="C67" s="429"/>
      <c r="D67" s="429"/>
      <c r="E67" s="430"/>
      <c r="F67" s="121">
        <f>SUM(F32:F32)</f>
        <v>2500000</v>
      </c>
      <c r="G67" s="121">
        <f>SUM(G32:G32)</f>
        <v>310519.15000000002</v>
      </c>
      <c r="H67" s="122">
        <f>G67/F67</f>
        <v>0.12420766000000001</v>
      </c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</row>
    <row r="68" spans="1:28" s="110" customFormat="1" ht="42" customHeight="1" thickBot="1">
      <c r="A68" s="116" t="s">
        <v>208</v>
      </c>
      <c r="B68" s="428" t="s">
        <v>209</v>
      </c>
      <c r="C68" s="429"/>
      <c r="D68" s="429"/>
      <c r="E68" s="430"/>
      <c r="F68" s="119">
        <f>F65+F66</f>
        <v>41746487.810000002</v>
      </c>
      <c r="G68" s="119">
        <f>G65+G66</f>
        <v>20857799.049999997</v>
      </c>
      <c r="H68" s="120">
        <f>G68/F68</f>
        <v>0.49963003223000946</v>
      </c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</row>
    <row r="69" spans="1:28" s="110" customFormat="1" ht="27" customHeight="1">
      <c r="A69" s="123"/>
      <c r="B69" s="124"/>
      <c r="C69" s="125"/>
      <c r="D69" s="125"/>
      <c r="E69" s="125"/>
      <c r="F69" s="126"/>
      <c r="G69" s="126"/>
      <c r="H69" s="12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</row>
    <row r="70" spans="1:28" ht="20.25">
      <c r="F70" s="128"/>
      <c r="G70" s="129"/>
      <c r="H70" s="129"/>
    </row>
  </sheetData>
  <mergeCells count="56">
    <mergeCell ref="B67:E67"/>
    <mergeCell ref="B68:E68"/>
    <mergeCell ref="B60:E60"/>
    <mergeCell ref="B61:E61"/>
    <mergeCell ref="B62:E62"/>
    <mergeCell ref="B63:E63"/>
    <mergeCell ref="B65:E65"/>
    <mergeCell ref="B66:E66"/>
    <mergeCell ref="B59:E59"/>
    <mergeCell ref="B46:E46"/>
    <mergeCell ref="B47:E47"/>
    <mergeCell ref="B48:E48"/>
    <mergeCell ref="B49:E49"/>
    <mergeCell ref="B51:E51"/>
    <mergeCell ref="B52:E52"/>
    <mergeCell ref="B53:E53"/>
    <mergeCell ref="B54:E54"/>
    <mergeCell ref="B55:E55"/>
    <mergeCell ref="B57:E57"/>
    <mergeCell ref="B58:E58"/>
    <mergeCell ref="B45:E45"/>
    <mergeCell ref="B31:E31"/>
    <mergeCell ref="B32:E32"/>
    <mergeCell ref="B33:E33"/>
    <mergeCell ref="B35:E35"/>
    <mergeCell ref="B36:E36"/>
    <mergeCell ref="B37:E37"/>
    <mergeCell ref="B39:E39"/>
    <mergeCell ref="B40:E40"/>
    <mergeCell ref="B41:E41"/>
    <mergeCell ref="B43:E43"/>
    <mergeCell ref="B44:E44"/>
    <mergeCell ref="B29:E29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16:E16"/>
    <mergeCell ref="A6:H6"/>
    <mergeCell ref="A8:A10"/>
    <mergeCell ref="B8:E10"/>
    <mergeCell ref="F8:F10"/>
    <mergeCell ref="G8:G10"/>
    <mergeCell ref="H8:H10"/>
    <mergeCell ref="B11:E11"/>
    <mergeCell ref="B12:E12"/>
    <mergeCell ref="B13:E13"/>
    <mergeCell ref="B14:E14"/>
    <mergeCell ref="B15:E15"/>
  </mergeCells>
  <printOptions horizontalCentered="1"/>
  <pageMargins left="0" right="0" top="0" bottom="0" header="0.31496062992125984" footer="0.31496062992125984"/>
  <pageSetup paperSize="9" scale="50" orientation="portrait" r:id="rId1"/>
  <rowBreaks count="1" manualBreakCount="1">
    <brk id="4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D99"/>
  <sheetViews>
    <sheetView topLeftCell="A73" zoomScale="50" zoomScaleNormal="50" zoomScaleSheetLayoutView="20" workbookViewId="0">
      <selection activeCell="G81" sqref="G81"/>
    </sheetView>
  </sheetViews>
  <sheetFormatPr defaultRowHeight="14.25"/>
  <cols>
    <col min="1" max="1" width="10.125" style="130" bestFit="1" customWidth="1"/>
    <col min="2" max="2" width="34.375" style="131" customWidth="1"/>
    <col min="3" max="3" width="6.25" bestFit="1" customWidth="1"/>
    <col min="4" max="4" width="7.875" bestFit="1" customWidth="1"/>
    <col min="5" max="5" width="19.75" customWidth="1"/>
    <col min="6" max="6" width="32.625" style="132" customWidth="1"/>
    <col min="7" max="7" width="32.625" customWidth="1"/>
    <col min="8" max="8" width="35.375" bestFit="1" customWidth="1"/>
    <col min="9" max="9" width="1.125" style="133" customWidth="1"/>
    <col min="10" max="10" width="33.875" style="133" bestFit="1" customWidth="1"/>
    <col min="11" max="11" width="32.625" style="133" customWidth="1"/>
    <col min="12" max="12" width="33.875" style="133" bestFit="1" customWidth="1"/>
    <col min="13" max="13" width="32.625" style="133" customWidth="1"/>
    <col min="14" max="14" width="33.875" style="133" bestFit="1" customWidth="1"/>
    <col min="15" max="15" width="32.625" style="133" customWidth="1"/>
    <col min="16" max="16" width="33.875" style="133" bestFit="1" customWidth="1"/>
    <col min="17" max="17" width="32.625" style="133" customWidth="1"/>
    <col min="18" max="18" width="33.875" style="133" bestFit="1" customWidth="1"/>
    <col min="19" max="19" width="32.625" style="133" customWidth="1"/>
    <col min="20" max="20" width="22.75" style="133" bestFit="1" customWidth="1"/>
    <col min="21" max="21" width="32.625" style="133" customWidth="1"/>
    <col min="22" max="22" width="22.75" style="133" bestFit="1" customWidth="1"/>
    <col min="23" max="23" width="32.625" style="133" customWidth="1"/>
    <col min="24" max="24" width="22.75" style="133" bestFit="1" customWidth="1"/>
    <col min="25" max="25" width="32.625" style="133" customWidth="1"/>
    <col min="26" max="26" width="22.75" style="133" bestFit="1" customWidth="1"/>
    <col min="27" max="27" width="32.625" style="133" customWidth="1"/>
    <col min="28" max="28" width="22.75" style="133" bestFit="1" customWidth="1"/>
    <col min="29" max="29" width="32.625" style="133" customWidth="1"/>
    <col min="30" max="30" width="22.75" style="133" bestFit="1" customWidth="1"/>
    <col min="257" max="257" width="10.125" bestFit="1" customWidth="1"/>
    <col min="258" max="258" width="34.375" customWidth="1"/>
    <col min="259" max="259" width="6.25" bestFit="1" customWidth="1"/>
    <col min="260" max="260" width="7.875" bestFit="1" customWidth="1"/>
    <col min="261" max="261" width="19.75" customWidth="1"/>
    <col min="262" max="263" width="32.625" customWidth="1"/>
    <col min="264" max="264" width="35.375" bestFit="1" customWidth="1"/>
    <col min="265" max="265" width="1.125" customWidth="1"/>
    <col min="266" max="266" width="33.875" bestFit="1" customWidth="1"/>
    <col min="267" max="267" width="32.625" customWidth="1"/>
    <col min="268" max="268" width="33.875" bestFit="1" customWidth="1"/>
    <col min="269" max="269" width="32.625" customWidth="1"/>
    <col min="270" max="270" width="33.875" bestFit="1" customWidth="1"/>
    <col min="271" max="271" width="32.625" customWidth="1"/>
    <col min="272" max="272" width="33.875" bestFit="1" customWidth="1"/>
    <col min="273" max="273" width="32.625" customWidth="1"/>
    <col min="274" max="274" width="33.875" bestFit="1" customWidth="1"/>
    <col min="275" max="275" width="32.625" customWidth="1"/>
    <col min="276" max="276" width="22.75" bestFit="1" customWidth="1"/>
    <col min="277" max="277" width="32.625" customWidth="1"/>
    <col min="278" max="278" width="22.75" bestFit="1" customWidth="1"/>
    <col min="279" max="279" width="32.625" customWidth="1"/>
    <col min="280" max="280" width="22.75" bestFit="1" customWidth="1"/>
    <col min="281" max="281" width="32.625" customWidth="1"/>
    <col min="282" max="282" width="22.75" bestFit="1" customWidth="1"/>
    <col min="283" max="283" width="32.625" customWidth="1"/>
    <col min="284" max="284" width="22.75" bestFit="1" customWidth="1"/>
    <col min="285" max="285" width="32.625" customWidth="1"/>
    <col min="286" max="286" width="22.75" bestFit="1" customWidth="1"/>
    <col min="513" max="513" width="10.125" bestFit="1" customWidth="1"/>
    <col min="514" max="514" width="34.375" customWidth="1"/>
    <col min="515" max="515" width="6.25" bestFit="1" customWidth="1"/>
    <col min="516" max="516" width="7.875" bestFit="1" customWidth="1"/>
    <col min="517" max="517" width="19.75" customWidth="1"/>
    <col min="518" max="519" width="32.625" customWidth="1"/>
    <col min="520" max="520" width="35.375" bestFit="1" customWidth="1"/>
    <col min="521" max="521" width="1.125" customWidth="1"/>
    <col min="522" max="522" width="33.875" bestFit="1" customWidth="1"/>
    <col min="523" max="523" width="32.625" customWidth="1"/>
    <col min="524" max="524" width="33.875" bestFit="1" customWidth="1"/>
    <col min="525" max="525" width="32.625" customWidth="1"/>
    <col min="526" max="526" width="33.875" bestFit="1" customWidth="1"/>
    <col min="527" max="527" width="32.625" customWidth="1"/>
    <col min="528" max="528" width="33.875" bestFit="1" customWidth="1"/>
    <col min="529" max="529" width="32.625" customWidth="1"/>
    <col min="530" max="530" width="33.875" bestFit="1" customWidth="1"/>
    <col min="531" max="531" width="32.625" customWidth="1"/>
    <col min="532" max="532" width="22.75" bestFit="1" customWidth="1"/>
    <col min="533" max="533" width="32.625" customWidth="1"/>
    <col min="534" max="534" width="22.75" bestFit="1" customWidth="1"/>
    <col min="535" max="535" width="32.625" customWidth="1"/>
    <col min="536" max="536" width="22.75" bestFit="1" customWidth="1"/>
    <col min="537" max="537" width="32.625" customWidth="1"/>
    <col min="538" max="538" width="22.75" bestFit="1" customWidth="1"/>
    <col min="539" max="539" width="32.625" customWidth="1"/>
    <col min="540" max="540" width="22.75" bestFit="1" customWidth="1"/>
    <col min="541" max="541" width="32.625" customWidth="1"/>
    <col min="542" max="542" width="22.75" bestFit="1" customWidth="1"/>
    <col min="769" max="769" width="10.125" bestFit="1" customWidth="1"/>
    <col min="770" max="770" width="34.375" customWidth="1"/>
    <col min="771" max="771" width="6.25" bestFit="1" customWidth="1"/>
    <col min="772" max="772" width="7.875" bestFit="1" customWidth="1"/>
    <col min="773" max="773" width="19.75" customWidth="1"/>
    <col min="774" max="775" width="32.625" customWidth="1"/>
    <col min="776" max="776" width="35.375" bestFit="1" customWidth="1"/>
    <col min="777" max="777" width="1.125" customWidth="1"/>
    <col min="778" max="778" width="33.875" bestFit="1" customWidth="1"/>
    <col min="779" max="779" width="32.625" customWidth="1"/>
    <col min="780" max="780" width="33.875" bestFit="1" customWidth="1"/>
    <col min="781" max="781" width="32.625" customWidth="1"/>
    <col min="782" max="782" width="33.875" bestFit="1" customWidth="1"/>
    <col min="783" max="783" width="32.625" customWidth="1"/>
    <col min="784" max="784" width="33.875" bestFit="1" customWidth="1"/>
    <col min="785" max="785" width="32.625" customWidth="1"/>
    <col min="786" max="786" width="33.875" bestFit="1" customWidth="1"/>
    <col min="787" max="787" width="32.625" customWidth="1"/>
    <col min="788" max="788" width="22.75" bestFit="1" customWidth="1"/>
    <col min="789" max="789" width="32.625" customWidth="1"/>
    <col min="790" max="790" width="22.75" bestFit="1" customWidth="1"/>
    <col min="791" max="791" width="32.625" customWidth="1"/>
    <col min="792" max="792" width="22.75" bestFit="1" customWidth="1"/>
    <col min="793" max="793" width="32.625" customWidth="1"/>
    <col min="794" max="794" width="22.75" bestFit="1" customWidth="1"/>
    <col min="795" max="795" width="32.625" customWidth="1"/>
    <col min="796" max="796" width="22.75" bestFit="1" customWidth="1"/>
    <col min="797" max="797" width="32.625" customWidth="1"/>
    <col min="798" max="798" width="22.75" bestFit="1" customWidth="1"/>
    <col min="1025" max="1025" width="10.125" bestFit="1" customWidth="1"/>
    <col min="1026" max="1026" width="34.375" customWidth="1"/>
    <col min="1027" max="1027" width="6.25" bestFit="1" customWidth="1"/>
    <col min="1028" max="1028" width="7.875" bestFit="1" customWidth="1"/>
    <col min="1029" max="1029" width="19.75" customWidth="1"/>
    <col min="1030" max="1031" width="32.625" customWidth="1"/>
    <col min="1032" max="1032" width="35.375" bestFit="1" customWidth="1"/>
    <col min="1033" max="1033" width="1.125" customWidth="1"/>
    <col min="1034" max="1034" width="33.875" bestFit="1" customWidth="1"/>
    <col min="1035" max="1035" width="32.625" customWidth="1"/>
    <col min="1036" max="1036" width="33.875" bestFit="1" customWidth="1"/>
    <col min="1037" max="1037" width="32.625" customWidth="1"/>
    <col min="1038" max="1038" width="33.875" bestFit="1" customWidth="1"/>
    <col min="1039" max="1039" width="32.625" customWidth="1"/>
    <col min="1040" max="1040" width="33.875" bestFit="1" customWidth="1"/>
    <col min="1041" max="1041" width="32.625" customWidth="1"/>
    <col min="1042" max="1042" width="33.875" bestFit="1" customWidth="1"/>
    <col min="1043" max="1043" width="32.625" customWidth="1"/>
    <col min="1044" max="1044" width="22.75" bestFit="1" customWidth="1"/>
    <col min="1045" max="1045" width="32.625" customWidth="1"/>
    <col min="1046" max="1046" width="22.75" bestFit="1" customWidth="1"/>
    <col min="1047" max="1047" width="32.625" customWidth="1"/>
    <col min="1048" max="1048" width="22.75" bestFit="1" customWidth="1"/>
    <col min="1049" max="1049" width="32.625" customWidth="1"/>
    <col min="1050" max="1050" width="22.75" bestFit="1" customWidth="1"/>
    <col min="1051" max="1051" width="32.625" customWidth="1"/>
    <col min="1052" max="1052" width="22.75" bestFit="1" customWidth="1"/>
    <col min="1053" max="1053" width="32.625" customWidth="1"/>
    <col min="1054" max="1054" width="22.75" bestFit="1" customWidth="1"/>
    <col min="1281" max="1281" width="10.125" bestFit="1" customWidth="1"/>
    <col min="1282" max="1282" width="34.375" customWidth="1"/>
    <col min="1283" max="1283" width="6.25" bestFit="1" customWidth="1"/>
    <col min="1284" max="1284" width="7.875" bestFit="1" customWidth="1"/>
    <col min="1285" max="1285" width="19.75" customWidth="1"/>
    <col min="1286" max="1287" width="32.625" customWidth="1"/>
    <col min="1288" max="1288" width="35.375" bestFit="1" customWidth="1"/>
    <col min="1289" max="1289" width="1.125" customWidth="1"/>
    <col min="1290" max="1290" width="33.875" bestFit="1" customWidth="1"/>
    <col min="1291" max="1291" width="32.625" customWidth="1"/>
    <col min="1292" max="1292" width="33.875" bestFit="1" customWidth="1"/>
    <col min="1293" max="1293" width="32.625" customWidth="1"/>
    <col min="1294" max="1294" width="33.875" bestFit="1" customWidth="1"/>
    <col min="1295" max="1295" width="32.625" customWidth="1"/>
    <col min="1296" max="1296" width="33.875" bestFit="1" customWidth="1"/>
    <col min="1297" max="1297" width="32.625" customWidth="1"/>
    <col min="1298" max="1298" width="33.875" bestFit="1" customWidth="1"/>
    <col min="1299" max="1299" width="32.625" customWidth="1"/>
    <col min="1300" max="1300" width="22.75" bestFit="1" customWidth="1"/>
    <col min="1301" max="1301" width="32.625" customWidth="1"/>
    <col min="1302" max="1302" width="22.75" bestFit="1" customWidth="1"/>
    <col min="1303" max="1303" width="32.625" customWidth="1"/>
    <col min="1304" max="1304" width="22.75" bestFit="1" customWidth="1"/>
    <col min="1305" max="1305" width="32.625" customWidth="1"/>
    <col min="1306" max="1306" width="22.75" bestFit="1" customWidth="1"/>
    <col min="1307" max="1307" width="32.625" customWidth="1"/>
    <col min="1308" max="1308" width="22.75" bestFit="1" customWidth="1"/>
    <col min="1309" max="1309" width="32.625" customWidth="1"/>
    <col min="1310" max="1310" width="22.75" bestFit="1" customWidth="1"/>
    <col min="1537" max="1537" width="10.125" bestFit="1" customWidth="1"/>
    <col min="1538" max="1538" width="34.375" customWidth="1"/>
    <col min="1539" max="1539" width="6.25" bestFit="1" customWidth="1"/>
    <col min="1540" max="1540" width="7.875" bestFit="1" customWidth="1"/>
    <col min="1541" max="1541" width="19.75" customWidth="1"/>
    <col min="1542" max="1543" width="32.625" customWidth="1"/>
    <col min="1544" max="1544" width="35.375" bestFit="1" customWidth="1"/>
    <col min="1545" max="1545" width="1.125" customWidth="1"/>
    <col min="1546" max="1546" width="33.875" bestFit="1" customWidth="1"/>
    <col min="1547" max="1547" width="32.625" customWidth="1"/>
    <col min="1548" max="1548" width="33.875" bestFit="1" customWidth="1"/>
    <col min="1549" max="1549" width="32.625" customWidth="1"/>
    <col min="1550" max="1550" width="33.875" bestFit="1" customWidth="1"/>
    <col min="1551" max="1551" width="32.625" customWidth="1"/>
    <col min="1552" max="1552" width="33.875" bestFit="1" customWidth="1"/>
    <col min="1553" max="1553" width="32.625" customWidth="1"/>
    <col min="1554" max="1554" width="33.875" bestFit="1" customWidth="1"/>
    <col min="1555" max="1555" width="32.625" customWidth="1"/>
    <col min="1556" max="1556" width="22.75" bestFit="1" customWidth="1"/>
    <col min="1557" max="1557" width="32.625" customWidth="1"/>
    <col min="1558" max="1558" width="22.75" bestFit="1" customWidth="1"/>
    <col min="1559" max="1559" width="32.625" customWidth="1"/>
    <col min="1560" max="1560" width="22.75" bestFit="1" customWidth="1"/>
    <col min="1561" max="1561" width="32.625" customWidth="1"/>
    <col min="1562" max="1562" width="22.75" bestFit="1" customWidth="1"/>
    <col min="1563" max="1563" width="32.625" customWidth="1"/>
    <col min="1564" max="1564" width="22.75" bestFit="1" customWidth="1"/>
    <col min="1565" max="1565" width="32.625" customWidth="1"/>
    <col min="1566" max="1566" width="22.75" bestFit="1" customWidth="1"/>
    <col min="1793" max="1793" width="10.125" bestFit="1" customWidth="1"/>
    <col min="1794" max="1794" width="34.375" customWidth="1"/>
    <col min="1795" max="1795" width="6.25" bestFit="1" customWidth="1"/>
    <col min="1796" max="1796" width="7.875" bestFit="1" customWidth="1"/>
    <col min="1797" max="1797" width="19.75" customWidth="1"/>
    <col min="1798" max="1799" width="32.625" customWidth="1"/>
    <col min="1800" max="1800" width="35.375" bestFit="1" customWidth="1"/>
    <col min="1801" max="1801" width="1.125" customWidth="1"/>
    <col min="1802" max="1802" width="33.875" bestFit="1" customWidth="1"/>
    <col min="1803" max="1803" width="32.625" customWidth="1"/>
    <col min="1804" max="1804" width="33.875" bestFit="1" customWidth="1"/>
    <col min="1805" max="1805" width="32.625" customWidth="1"/>
    <col min="1806" max="1806" width="33.875" bestFit="1" customWidth="1"/>
    <col min="1807" max="1807" width="32.625" customWidth="1"/>
    <col min="1808" max="1808" width="33.875" bestFit="1" customWidth="1"/>
    <col min="1809" max="1809" width="32.625" customWidth="1"/>
    <col min="1810" max="1810" width="33.875" bestFit="1" customWidth="1"/>
    <col min="1811" max="1811" width="32.625" customWidth="1"/>
    <col min="1812" max="1812" width="22.75" bestFit="1" customWidth="1"/>
    <col min="1813" max="1813" width="32.625" customWidth="1"/>
    <col min="1814" max="1814" width="22.75" bestFit="1" customWidth="1"/>
    <col min="1815" max="1815" width="32.625" customWidth="1"/>
    <col min="1816" max="1816" width="22.75" bestFit="1" customWidth="1"/>
    <col min="1817" max="1817" width="32.625" customWidth="1"/>
    <col min="1818" max="1818" width="22.75" bestFit="1" customWidth="1"/>
    <col min="1819" max="1819" width="32.625" customWidth="1"/>
    <col min="1820" max="1820" width="22.75" bestFit="1" customWidth="1"/>
    <col min="1821" max="1821" width="32.625" customWidth="1"/>
    <col min="1822" max="1822" width="22.75" bestFit="1" customWidth="1"/>
    <col min="2049" max="2049" width="10.125" bestFit="1" customWidth="1"/>
    <col min="2050" max="2050" width="34.375" customWidth="1"/>
    <col min="2051" max="2051" width="6.25" bestFit="1" customWidth="1"/>
    <col min="2052" max="2052" width="7.875" bestFit="1" customWidth="1"/>
    <col min="2053" max="2053" width="19.75" customWidth="1"/>
    <col min="2054" max="2055" width="32.625" customWidth="1"/>
    <col min="2056" max="2056" width="35.375" bestFit="1" customWidth="1"/>
    <col min="2057" max="2057" width="1.125" customWidth="1"/>
    <col min="2058" max="2058" width="33.875" bestFit="1" customWidth="1"/>
    <col min="2059" max="2059" width="32.625" customWidth="1"/>
    <col min="2060" max="2060" width="33.875" bestFit="1" customWidth="1"/>
    <col min="2061" max="2061" width="32.625" customWidth="1"/>
    <col min="2062" max="2062" width="33.875" bestFit="1" customWidth="1"/>
    <col min="2063" max="2063" width="32.625" customWidth="1"/>
    <col min="2064" max="2064" width="33.875" bestFit="1" customWidth="1"/>
    <col min="2065" max="2065" width="32.625" customWidth="1"/>
    <col min="2066" max="2066" width="33.875" bestFit="1" customWidth="1"/>
    <col min="2067" max="2067" width="32.625" customWidth="1"/>
    <col min="2068" max="2068" width="22.75" bestFit="1" customWidth="1"/>
    <col min="2069" max="2069" width="32.625" customWidth="1"/>
    <col min="2070" max="2070" width="22.75" bestFit="1" customWidth="1"/>
    <col min="2071" max="2071" width="32.625" customWidth="1"/>
    <col min="2072" max="2072" width="22.75" bestFit="1" customWidth="1"/>
    <col min="2073" max="2073" width="32.625" customWidth="1"/>
    <col min="2074" max="2074" width="22.75" bestFit="1" customWidth="1"/>
    <col min="2075" max="2075" width="32.625" customWidth="1"/>
    <col min="2076" max="2076" width="22.75" bestFit="1" customWidth="1"/>
    <col min="2077" max="2077" width="32.625" customWidth="1"/>
    <col min="2078" max="2078" width="22.75" bestFit="1" customWidth="1"/>
    <col min="2305" max="2305" width="10.125" bestFit="1" customWidth="1"/>
    <col min="2306" max="2306" width="34.375" customWidth="1"/>
    <col min="2307" max="2307" width="6.25" bestFit="1" customWidth="1"/>
    <col min="2308" max="2308" width="7.875" bestFit="1" customWidth="1"/>
    <col min="2309" max="2309" width="19.75" customWidth="1"/>
    <col min="2310" max="2311" width="32.625" customWidth="1"/>
    <col min="2312" max="2312" width="35.375" bestFit="1" customWidth="1"/>
    <col min="2313" max="2313" width="1.125" customWidth="1"/>
    <col min="2314" max="2314" width="33.875" bestFit="1" customWidth="1"/>
    <col min="2315" max="2315" width="32.625" customWidth="1"/>
    <col min="2316" max="2316" width="33.875" bestFit="1" customWidth="1"/>
    <col min="2317" max="2317" width="32.625" customWidth="1"/>
    <col min="2318" max="2318" width="33.875" bestFit="1" customWidth="1"/>
    <col min="2319" max="2319" width="32.625" customWidth="1"/>
    <col min="2320" max="2320" width="33.875" bestFit="1" customWidth="1"/>
    <col min="2321" max="2321" width="32.625" customWidth="1"/>
    <col min="2322" max="2322" width="33.875" bestFit="1" customWidth="1"/>
    <col min="2323" max="2323" width="32.625" customWidth="1"/>
    <col min="2324" max="2324" width="22.75" bestFit="1" customWidth="1"/>
    <col min="2325" max="2325" width="32.625" customWidth="1"/>
    <col min="2326" max="2326" width="22.75" bestFit="1" customWidth="1"/>
    <col min="2327" max="2327" width="32.625" customWidth="1"/>
    <col min="2328" max="2328" width="22.75" bestFit="1" customWidth="1"/>
    <col min="2329" max="2329" width="32.625" customWidth="1"/>
    <col min="2330" max="2330" width="22.75" bestFit="1" customWidth="1"/>
    <col min="2331" max="2331" width="32.625" customWidth="1"/>
    <col min="2332" max="2332" width="22.75" bestFit="1" customWidth="1"/>
    <col min="2333" max="2333" width="32.625" customWidth="1"/>
    <col min="2334" max="2334" width="22.75" bestFit="1" customWidth="1"/>
    <col min="2561" max="2561" width="10.125" bestFit="1" customWidth="1"/>
    <col min="2562" max="2562" width="34.375" customWidth="1"/>
    <col min="2563" max="2563" width="6.25" bestFit="1" customWidth="1"/>
    <col min="2564" max="2564" width="7.875" bestFit="1" customWidth="1"/>
    <col min="2565" max="2565" width="19.75" customWidth="1"/>
    <col min="2566" max="2567" width="32.625" customWidth="1"/>
    <col min="2568" max="2568" width="35.375" bestFit="1" customWidth="1"/>
    <col min="2569" max="2569" width="1.125" customWidth="1"/>
    <col min="2570" max="2570" width="33.875" bestFit="1" customWidth="1"/>
    <col min="2571" max="2571" width="32.625" customWidth="1"/>
    <col min="2572" max="2572" width="33.875" bestFit="1" customWidth="1"/>
    <col min="2573" max="2573" width="32.625" customWidth="1"/>
    <col min="2574" max="2574" width="33.875" bestFit="1" customWidth="1"/>
    <col min="2575" max="2575" width="32.625" customWidth="1"/>
    <col min="2576" max="2576" width="33.875" bestFit="1" customWidth="1"/>
    <col min="2577" max="2577" width="32.625" customWidth="1"/>
    <col min="2578" max="2578" width="33.875" bestFit="1" customWidth="1"/>
    <col min="2579" max="2579" width="32.625" customWidth="1"/>
    <col min="2580" max="2580" width="22.75" bestFit="1" customWidth="1"/>
    <col min="2581" max="2581" width="32.625" customWidth="1"/>
    <col min="2582" max="2582" width="22.75" bestFit="1" customWidth="1"/>
    <col min="2583" max="2583" width="32.625" customWidth="1"/>
    <col min="2584" max="2584" width="22.75" bestFit="1" customWidth="1"/>
    <col min="2585" max="2585" width="32.625" customWidth="1"/>
    <col min="2586" max="2586" width="22.75" bestFit="1" customWidth="1"/>
    <col min="2587" max="2587" width="32.625" customWidth="1"/>
    <col min="2588" max="2588" width="22.75" bestFit="1" customWidth="1"/>
    <col min="2589" max="2589" width="32.625" customWidth="1"/>
    <col min="2590" max="2590" width="22.75" bestFit="1" customWidth="1"/>
    <col min="2817" max="2817" width="10.125" bestFit="1" customWidth="1"/>
    <col min="2818" max="2818" width="34.375" customWidth="1"/>
    <col min="2819" max="2819" width="6.25" bestFit="1" customWidth="1"/>
    <col min="2820" max="2820" width="7.875" bestFit="1" customWidth="1"/>
    <col min="2821" max="2821" width="19.75" customWidth="1"/>
    <col min="2822" max="2823" width="32.625" customWidth="1"/>
    <col min="2824" max="2824" width="35.375" bestFit="1" customWidth="1"/>
    <col min="2825" max="2825" width="1.125" customWidth="1"/>
    <col min="2826" max="2826" width="33.875" bestFit="1" customWidth="1"/>
    <col min="2827" max="2827" width="32.625" customWidth="1"/>
    <col min="2828" max="2828" width="33.875" bestFit="1" customWidth="1"/>
    <col min="2829" max="2829" width="32.625" customWidth="1"/>
    <col min="2830" max="2830" width="33.875" bestFit="1" customWidth="1"/>
    <col min="2831" max="2831" width="32.625" customWidth="1"/>
    <col min="2832" max="2832" width="33.875" bestFit="1" customWidth="1"/>
    <col min="2833" max="2833" width="32.625" customWidth="1"/>
    <col min="2834" max="2834" width="33.875" bestFit="1" customWidth="1"/>
    <col min="2835" max="2835" width="32.625" customWidth="1"/>
    <col min="2836" max="2836" width="22.75" bestFit="1" customWidth="1"/>
    <col min="2837" max="2837" width="32.625" customWidth="1"/>
    <col min="2838" max="2838" width="22.75" bestFit="1" customWidth="1"/>
    <col min="2839" max="2839" width="32.625" customWidth="1"/>
    <col min="2840" max="2840" width="22.75" bestFit="1" customWidth="1"/>
    <col min="2841" max="2841" width="32.625" customWidth="1"/>
    <col min="2842" max="2842" width="22.75" bestFit="1" customWidth="1"/>
    <col min="2843" max="2843" width="32.625" customWidth="1"/>
    <col min="2844" max="2844" width="22.75" bestFit="1" customWidth="1"/>
    <col min="2845" max="2845" width="32.625" customWidth="1"/>
    <col min="2846" max="2846" width="22.75" bestFit="1" customWidth="1"/>
    <col min="3073" max="3073" width="10.125" bestFit="1" customWidth="1"/>
    <col min="3074" max="3074" width="34.375" customWidth="1"/>
    <col min="3075" max="3075" width="6.25" bestFit="1" customWidth="1"/>
    <col min="3076" max="3076" width="7.875" bestFit="1" customWidth="1"/>
    <col min="3077" max="3077" width="19.75" customWidth="1"/>
    <col min="3078" max="3079" width="32.625" customWidth="1"/>
    <col min="3080" max="3080" width="35.375" bestFit="1" customWidth="1"/>
    <col min="3081" max="3081" width="1.125" customWidth="1"/>
    <col min="3082" max="3082" width="33.875" bestFit="1" customWidth="1"/>
    <col min="3083" max="3083" width="32.625" customWidth="1"/>
    <col min="3084" max="3084" width="33.875" bestFit="1" customWidth="1"/>
    <col min="3085" max="3085" width="32.625" customWidth="1"/>
    <col min="3086" max="3086" width="33.875" bestFit="1" customWidth="1"/>
    <col min="3087" max="3087" width="32.625" customWidth="1"/>
    <col min="3088" max="3088" width="33.875" bestFit="1" customWidth="1"/>
    <col min="3089" max="3089" width="32.625" customWidth="1"/>
    <col min="3090" max="3090" width="33.875" bestFit="1" customWidth="1"/>
    <col min="3091" max="3091" width="32.625" customWidth="1"/>
    <col min="3092" max="3092" width="22.75" bestFit="1" customWidth="1"/>
    <col min="3093" max="3093" width="32.625" customWidth="1"/>
    <col min="3094" max="3094" width="22.75" bestFit="1" customWidth="1"/>
    <col min="3095" max="3095" width="32.625" customWidth="1"/>
    <col min="3096" max="3096" width="22.75" bestFit="1" customWidth="1"/>
    <col min="3097" max="3097" width="32.625" customWidth="1"/>
    <col min="3098" max="3098" width="22.75" bestFit="1" customWidth="1"/>
    <col min="3099" max="3099" width="32.625" customWidth="1"/>
    <col min="3100" max="3100" width="22.75" bestFit="1" customWidth="1"/>
    <col min="3101" max="3101" width="32.625" customWidth="1"/>
    <col min="3102" max="3102" width="22.75" bestFit="1" customWidth="1"/>
    <col min="3329" max="3329" width="10.125" bestFit="1" customWidth="1"/>
    <col min="3330" max="3330" width="34.375" customWidth="1"/>
    <col min="3331" max="3331" width="6.25" bestFit="1" customWidth="1"/>
    <col min="3332" max="3332" width="7.875" bestFit="1" customWidth="1"/>
    <col min="3333" max="3333" width="19.75" customWidth="1"/>
    <col min="3334" max="3335" width="32.625" customWidth="1"/>
    <col min="3336" max="3336" width="35.375" bestFit="1" customWidth="1"/>
    <col min="3337" max="3337" width="1.125" customWidth="1"/>
    <col min="3338" max="3338" width="33.875" bestFit="1" customWidth="1"/>
    <col min="3339" max="3339" width="32.625" customWidth="1"/>
    <col min="3340" max="3340" width="33.875" bestFit="1" customWidth="1"/>
    <col min="3341" max="3341" width="32.625" customWidth="1"/>
    <col min="3342" max="3342" width="33.875" bestFit="1" customWidth="1"/>
    <col min="3343" max="3343" width="32.625" customWidth="1"/>
    <col min="3344" max="3344" width="33.875" bestFit="1" customWidth="1"/>
    <col min="3345" max="3345" width="32.625" customWidth="1"/>
    <col min="3346" max="3346" width="33.875" bestFit="1" customWidth="1"/>
    <col min="3347" max="3347" width="32.625" customWidth="1"/>
    <col min="3348" max="3348" width="22.75" bestFit="1" customWidth="1"/>
    <col min="3349" max="3349" width="32.625" customWidth="1"/>
    <col min="3350" max="3350" width="22.75" bestFit="1" customWidth="1"/>
    <col min="3351" max="3351" width="32.625" customWidth="1"/>
    <col min="3352" max="3352" width="22.75" bestFit="1" customWidth="1"/>
    <col min="3353" max="3353" width="32.625" customWidth="1"/>
    <col min="3354" max="3354" width="22.75" bestFit="1" customWidth="1"/>
    <col min="3355" max="3355" width="32.625" customWidth="1"/>
    <col min="3356" max="3356" width="22.75" bestFit="1" customWidth="1"/>
    <col min="3357" max="3357" width="32.625" customWidth="1"/>
    <col min="3358" max="3358" width="22.75" bestFit="1" customWidth="1"/>
    <col min="3585" max="3585" width="10.125" bestFit="1" customWidth="1"/>
    <col min="3586" max="3586" width="34.375" customWidth="1"/>
    <col min="3587" max="3587" width="6.25" bestFit="1" customWidth="1"/>
    <col min="3588" max="3588" width="7.875" bestFit="1" customWidth="1"/>
    <col min="3589" max="3589" width="19.75" customWidth="1"/>
    <col min="3590" max="3591" width="32.625" customWidth="1"/>
    <col min="3592" max="3592" width="35.375" bestFit="1" customWidth="1"/>
    <col min="3593" max="3593" width="1.125" customWidth="1"/>
    <col min="3594" max="3594" width="33.875" bestFit="1" customWidth="1"/>
    <col min="3595" max="3595" width="32.625" customWidth="1"/>
    <col min="3596" max="3596" width="33.875" bestFit="1" customWidth="1"/>
    <col min="3597" max="3597" width="32.625" customWidth="1"/>
    <col min="3598" max="3598" width="33.875" bestFit="1" customWidth="1"/>
    <col min="3599" max="3599" width="32.625" customWidth="1"/>
    <col min="3600" max="3600" width="33.875" bestFit="1" customWidth="1"/>
    <col min="3601" max="3601" width="32.625" customWidth="1"/>
    <col min="3602" max="3602" width="33.875" bestFit="1" customWidth="1"/>
    <col min="3603" max="3603" width="32.625" customWidth="1"/>
    <col min="3604" max="3604" width="22.75" bestFit="1" customWidth="1"/>
    <col min="3605" max="3605" width="32.625" customWidth="1"/>
    <col min="3606" max="3606" width="22.75" bestFit="1" customWidth="1"/>
    <col min="3607" max="3607" width="32.625" customWidth="1"/>
    <col min="3608" max="3608" width="22.75" bestFit="1" customWidth="1"/>
    <col min="3609" max="3609" width="32.625" customWidth="1"/>
    <col min="3610" max="3610" width="22.75" bestFit="1" customWidth="1"/>
    <col min="3611" max="3611" width="32.625" customWidth="1"/>
    <col min="3612" max="3612" width="22.75" bestFit="1" customWidth="1"/>
    <col min="3613" max="3613" width="32.625" customWidth="1"/>
    <col min="3614" max="3614" width="22.75" bestFit="1" customWidth="1"/>
    <col min="3841" max="3841" width="10.125" bestFit="1" customWidth="1"/>
    <col min="3842" max="3842" width="34.375" customWidth="1"/>
    <col min="3843" max="3843" width="6.25" bestFit="1" customWidth="1"/>
    <col min="3844" max="3844" width="7.875" bestFit="1" customWidth="1"/>
    <col min="3845" max="3845" width="19.75" customWidth="1"/>
    <col min="3846" max="3847" width="32.625" customWidth="1"/>
    <col min="3848" max="3848" width="35.375" bestFit="1" customWidth="1"/>
    <col min="3849" max="3849" width="1.125" customWidth="1"/>
    <col min="3850" max="3850" width="33.875" bestFit="1" customWidth="1"/>
    <col min="3851" max="3851" width="32.625" customWidth="1"/>
    <col min="3852" max="3852" width="33.875" bestFit="1" customWidth="1"/>
    <col min="3853" max="3853" width="32.625" customWidth="1"/>
    <col min="3854" max="3854" width="33.875" bestFit="1" customWidth="1"/>
    <col min="3855" max="3855" width="32.625" customWidth="1"/>
    <col min="3856" max="3856" width="33.875" bestFit="1" customWidth="1"/>
    <col min="3857" max="3857" width="32.625" customWidth="1"/>
    <col min="3858" max="3858" width="33.875" bestFit="1" customWidth="1"/>
    <col min="3859" max="3859" width="32.625" customWidth="1"/>
    <col min="3860" max="3860" width="22.75" bestFit="1" customWidth="1"/>
    <col min="3861" max="3861" width="32.625" customWidth="1"/>
    <col min="3862" max="3862" width="22.75" bestFit="1" customWidth="1"/>
    <col min="3863" max="3863" width="32.625" customWidth="1"/>
    <col min="3864" max="3864" width="22.75" bestFit="1" customWidth="1"/>
    <col min="3865" max="3865" width="32.625" customWidth="1"/>
    <col min="3866" max="3866" width="22.75" bestFit="1" customWidth="1"/>
    <col min="3867" max="3867" width="32.625" customWidth="1"/>
    <col min="3868" max="3868" width="22.75" bestFit="1" customWidth="1"/>
    <col min="3869" max="3869" width="32.625" customWidth="1"/>
    <col min="3870" max="3870" width="22.75" bestFit="1" customWidth="1"/>
    <col min="4097" max="4097" width="10.125" bestFit="1" customWidth="1"/>
    <col min="4098" max="4098" width="34.375" customWidth="1"/>
    <col min="4099" max="4099" width="6.25" bestFit="1" customWidth="1"/>
    <col min="4100" max="4100" width="7.875" bestFit="1" customWidth="1"/>
    <col min="4101" max="4101" width="19.75" customWidth="1"/>
    <col min="4102" max="4103" width="32.625" customWidth="1"/>
    <col min="4104" max="4104" width="35.375" bestFit="1" customWidth="1"/>
    <col min="4105" max="4105" width="1.125" customWidth="1"/>
    <col min="4106" max="4106" width="33.875" bestFit="1" customWidth="1"/>
    <col min="4107" max="4107" width="32.625" customWidth="1"/>
    <col min="4108" max="4108" width="33.875" bestFit="1" customWidth="1"/>
    <col min="4109" max="4109" width="32.625" customWidth="1"/>
    <col min="4110" max="4110" width="33.875" bestFit="1" customWidth="1"/>
    <col min="4111" max="4111" width="32.625" customWidth="1"/>
    <col min="4112" max="4112" width="33.875" bestFit="1" customWidth="1"/>
    <col min="4113" max="4113" width="32.625" customWidth="1"/>
    <col min="4114" max="4114" width="33.875" bestFit="1" customWidth="1"/>
    <col min="4115" max="4115" width="32.625" customWidth="1"/>
    <col min="4116" max="4116" width="22.75" bestFit="1" customWidth="1"/>
    <col min="4117" max="4117" width="32.625" customWidth="1"/>
    <col min="4118" max="4118" width="22.75" bestFit="1" customWidth="1"/>
    <col min="4119" max="4119" width="32.625" customWidth="1"/>
    <col min="4120" max="4120" width="22.75" bestFit="1" customWidth="1"/>
    <col min="4121" max="4121" width="32.625" customWidth="1"/>
    <col min="4122" max="4122" width="22.75" bestFit="1" customWidth="1"/>
    <col min="4123" max="4123" width="32.625" customWidth="1"/>
    <col min="4124" max="4124" width="22.75" bestFit="1" customWidth="1"/>
    <col min="4125" max="4125" width="32.625" customWidth="1"/>
    <col min="4126" max="4126" width="22.75" bestFit="1" customWidth="1"/>
    <col min="4353" max="4353" width="10.125" bestFit="1" customWidth="1"/>
    <col min="4354" max="4354" width="34.375" customWidth="1"/>
    <col min="4355" max="4355" width="6.25" bestFit="1" customWidth="1"/>
    <col min="4356" max="4356" width="7.875" bestFit="1" customWidth="1"/>
    <col min="4357" max="4357" width="19.75" customWidth="1"/>
    <col min="4358" max="4359" width="32.625" customWidth="1"/>
    <col min="4360" max="4360" width="35.375" bestFit="1" customWidth="1"/>
    <col min="4361" max="4361" width="1.125" customWidth="1"/>
    <col min="4362" max="4362" width="33.875" bestFit="1" customWidth="1"/>
    <col min="4363" max="4363" width="32.625" customWidth="1"/>
    <col min="4364" max="4364" width="33.875" bestFit="1" customWidth="1"/>
    <col min="4365" max="4365" width="32.625" customWidth="1"/>
    <col min="4366" max="4366" width="33.875" bestFit="1" customWidth="1"/>
    <col min="4367" max="4367" width="32.625" customWidth="1"/>
    <col min="4368" max="4368" width="33.875" bestFit="1" customWidth="1"/>
    <col min="4369" max="4369" width="32.625" customWidth="1"/>
    <col min="4370" max="4370" width="33.875" bestFit="1" customWidth="1"/>
    <col min="4371" max="4371" width="32.625" customWidth="1"/>
    <col min="4372" max="4372" width="22.75" bestFit="1" customWidth="1"/>
    <col min="4373" max="4373" width="32.625" customWidth="1"/>
    <col min="4374" max="4374" width="22.75" bestFit="1" customWidth="1"/>
    <col min="4375" max="4375" width="32.625" customWidth="1"/>
    <col min="4376" max="4376" width="22.75" bestFit="1" customWidth="1"/>
    <col min="4377" max="4377" width="32.625" customWidth="1"/>
    <col min="4378" max="4378" width="22.75" bestFit="1" customWidth="1"/>
    <col min="4379" max="4379" width="32.625" customWidth="1"/>
    <col min="4380" max="4380" width="22.75" bestFit="1" customWidth="1"/>
    <col min="4381" max="4381" width="32.625" customWidth="1"/>
    <col min="4382" max="4382" width="22.75" bestFit="1" customWidth="1"/>
    <col min="4609" max="4609" width="10.125" bestFit="1" customWidth="1"/>
    <col min="4610" max="4610" width="34.375" customWidth="1"/>
    <col min="4611" max="4611" width="6.25" bestFit="1" customWidth="1"/>
    <col min="4612" max="4612" width="7.875" bestFit="1" customWidth="1"/>
    <col min="4613" max="4613" width="19.75" customWidth="1"/>
    <col min="4614" max="4615" width="32.625" customWidth="1"/>
    <col min="4616" max="4616" width="35.375" bestFit="1" customWidth="1"/>
    <col min="4617" max="4617" width="1.125" customWidth="1"/>
    <col min="4618" max="4618" width="33.875" bestFit="1" customWidth="1"/>
    <col min="4619" max="4619" width="32.625" customWidth="1"/>
    <col min="4620" max="4620" width="33.875" bestFit="1" customWidth="1"/>
    <col min="4621" max="4621" width="32.625" customWidth="1"/>
    <col min="4622" max="4622" width="33.875" bestFit="1" customWidth="1"/>
    <col min="4623" max="4623" width="32.625" customWidth="1"/>
    <col min="4624" max="4624" width="33.875" bestFit="1" customWidth="1"/>
    <col min="4625" max="4625" width="32.625" customWidth="1"/>
    <col min="4626" max="4626" width="33.875" bestFit="1" customWidth="1"/>
    <col min="4627" max="4627" width="32.625" customWidth="1"/>
    <col min="4628" max="4628" width="22.75" bestFit="1" customWidth="1"/>
    <col min="4629" max="4629" width="32.625" customWidth="1"/>
    <col min="4630" max="4630" width="22.75" bestFit="1" customWidth="1"/>
    <col min="4631" max="4631" width="32.625" customWidth="1"/>
    <col min="4632" max="4632" width="22.75" bestFit="1" customWidth="1"/>
    <col min="4633" max="4633" width="32.625" customWidth="1"/>
    <col min="4634" max="4634" width="22.75" bestFit="1" customWidth="1"/>
    <col min="4635" max="4635" width="32.625" customWidth="1"/>
    <col min="4636" max="4636" width="22.75" bestFit="1" customWidth="1"/>
    <col min="4637" max="4637" width="32.625" customWidth="1"/>
    <col min="4638" max="4638" width="22.75" bestFit="1" customWidth="1"/>
    <col min="4865" max="4865" width="10.125" bestFit="1" customWidth="1"/>
    <col min="4866" max="4866" width="34.375" customWidth="1"/>
    <col min="4867" max="4867" width="6.25" bestFit="1" customWidth="1"/>
    <col min="4868" max="4868" width="7.875" bestFit="1" customWidth="1"/>
    <col min="4869" max="4869" width="19.75" customWidth="1"/>
    <col min="4870" max="4871" width="32.625" customWidth="1"/>
    <col min="4872" max="4872" width="35.375" bestFit="1" customWidth="1"/>
    <col min="4873" max="4873" width="1.125" customWidth="1"/>
    <col min="4874" max="4874" width="33.875" bestFit="1" customWidth="1"/>
    <col min="4875" max="4875" width="32.625" customWidth="1"/>
    <col min="4876" max="4876" width="33.875" bestFit="1" customWidth="1"/>
    <col min="4877" max="4877" width="32.625" customWidth="1"/>
    <col min="4878" max="4878" width="33.875" bestFit="1" customWidth="1"/>
    <col min="4879" max="4879" width="32.625" customWidth="1"/>
    <col min="4880" max="4880" width="33.875" bestFit="1" customWidth="1"/>
    <col min="4881" max="4881" width="32.625" customWidth="1"/>
    <col min="4882" max="4882" width="33.875" bestFit="1" customWidth="1"/>
    <col min="4883" max="4883" width="32.625" customWidth="1"/>
    <col min="4884" max="4884" width="22.75" bestFit="1" customWidth="1"/>
    <col min="4885" max="4885" width="32.625" customWidth="1"/>
    <col min="4886" max="4886" width="22.75" bestFit="1" customWidth="1"/>
    <col min="4887" max="4887" width="32.625" customWidth="1"/>
    <col min="4888" max="4888" width="22.75" bestFit="1" customWidth="1"/>
    <col min="4889" max="4889" width="32.625" customWidth="1"/>
    <col min="4890" max="4890" width="22.75" bestFit="1" customWidth="1"/>
    <col min="4891" max="4891" width="32.625" customWidth="1"/>
    <col min="4892" max="4892" width="22.75" bestFit="1" customWidth="1"/>
    <col min="4893" max="4893" width="32.625" customWidth="1"/>
    <col min="4894" max="4894" width="22.75" bestFit="1" customWidth="1"/>
    <col min="5121" max="5121" width="10.125" bestFit="1" customWidth="1"/>
    <col min="5122" max="5122" width="34.375" customWidth="1"/>
    <col min="5123" max="5123" width="6.25" bestFit="1" customWidth="1"/>
    <col min="5124" max="5124" width="7.875" bestFit="1" customWidth="1"/>
    <col min="5125" max="5125" width="19.75" customWidth="1"/>
    <col min="5126" max="5127" width="32.625" customWidth="1"/>
    <col min="5128" max="5128" width="35.375" bestFit="1" customWidth="1"/>
    <col min="5129" max="5129" width="1.125" customWidth="1"/>
    <col min="5130" max="5130" width="33.875" bestFit="1" customWidth="1"/>
    <col min="5131" max="5131" width="32.625" customWidth="1"/>
    <col min="5132" max="5132" width="33.875" bestFit="1" customWidth="1"/>
    <col min="5133" max="5133" width="32.625" customWidth="1"/>
    <col min="5134" max="5134" width="33.875" bestFit="1" customWidth="1"/>
    <col min="5135" max="5135" width="32.625" customWidth="1"/>
    <col min="5136" max="5136" width="33.875" bestFit="1" customWidth="1"/>
    <col min="5137" max="5137" width="32.625" customWidth="1"/>
    <col min="5138" max="5138" width="33.875" bestFit="1" customWidth="1"/>
    <col min="5139" max="5139" width="32.625" customWidth="1"/>
    <col min="5140" max="5140" width="22.75" bestFit="1" customWidth="1"/>
    <col min="5141" max="5141" width="32.625" customWidth="1"/>
    <col min="5142" max="5142" width="22.75" bestFit="1" customWidth="1"/>
    <col min="5143" max="5143" width="32.625" customWidth="1"/>
    <col min="5144" max="5144" width="22.75" bestFit="1" customWidth="1"/>
    <col min="5145" max="5145" width="32.625" customWidth="1"/>
    <col min="5146" max="5146" width="22.75" bestFit="1" customWidth="1"/>
    <col min="5147" max="5147" width="32.625" customWidth="1"/>
    <col min="5148" max="5148" width="22.75" bestFit="1" customWidth="1"/>
    <col min="5149" max="5149" width="32.625" customWidth="1"/>
    <col min="5150" max="5150" width="22.75" bestFit="1" customWidth="1"/>
    <col min="5377" max="5377" width="10.125" bestFit="1" customWidth="1"/>
    <col min="5378" max="5378" width="34.375" customWidth="1"/>
    <col min="5379" max="5379" width="6.25" bestFit="1" customWidth="1"/>
    <col min="5380" max="5380" width="7.875" bestFit="1" customWidth="1"/>
    <col min="5381" max="5381" width="19.75" customWidth="1"/>
    <col min="5382" max="5383" width="32.625" customWidth="1"/>
    <col min="5384" max="5384" width="35.375" bestFit="1" customWidth="1"/>
    <col min="5385" max="5385" width="1.125" customWidth="1"/>
    <col min="5386" max="5386" width="33.875" bestFit="1" customWidth="1"/>
    <col min="5387" max="5387" width="32.625" customWidth="1"/>
    <col min="5388" max="5388" width="33.875" bestFit="1" customWidth="1"/>
    <col min="5389" max="5389" width="32.625" customWidth="1"/>
    <col min="5390" max="5390" width="33.875" bestFit="1" customWidth="1"/>
    <col min="5391" max="5391" width="32.625" customWidth="1"/>
    <col min="5392" max="5392" width="33.875" bestFit="1" customWidth="1"/>
    <col min="5393" max="5393" width="32.625" customWidth="1"/>
    <col min="5394" max="5394" width="33.875" bestFit="1" customWidth="1"/>
    <col min="5395" max="5395" width="32.625" customWidth="1"/>
    <col min="5396" max="5396" width="22.75" bestFit="1" customWidth="1"/>
    <col min="5397" max="5397" width="32.625" customWidth="1"/>
    <col min="5398" max="5398" width="22.75" bestFit="1" customWidth="1"/>
    <col min="5399" max="5399" width="32.625" customWidth="1"/>
    <col min="5400" max="5400" width="22.75" bestFit="1" customWidth="1"/>
    <col min="5401" max="5401" width="32.625" customWidth="1"/>
    <col min="5402" max="5402" width="22.75" bestFit="1" customWidth="1"/>
    <col min="5403" max="5403" width="32.625" customWidth="1"/>
    <col min="5404" max="5404" width="22.75" bestFit="1" customWidth="1"/>
    <col min="5405" max="5405" width="32.625" customWidth="1"/>
    <col min="5406" max="5406" width="22.75" bestFit="1" customWidth="1"/>
    <col min="5633" max="5633" width="10.125" bestFit="1" customWidth="1"/>
    <col min="5634" max="5634" width="34.375" customWidth="1"/>
    <col min="5635" max="5635" width="6.25" bestFit="1" customWidth="1"/>
    <col min="5636" max="5636" width="7.875" bestFit="1" customWidth="1"/>
    <col min="5637" max="5637" width="19.75" customWidth="1"/>
    <col min="5638" max="5639" width="32.625" customWidth="1"/>
    <col min="5640" max="5640" width="35.375" bestFit="1" customWidth="1"/>
    <col min="5641" max="5641" width="1.125" customWidth="1"/>
    <col min="5642" max="5642" width="33.875" bestFit="1" customWidth="1"/>
    <col min="5643" max="5643" width="32.625" customWidth="1"/>
    <col min="5644" max="5644" width="33.875" bestFit="1" customWidth="1"/>
    <col min="5645" max="5645" width="32.625" customWidth="1"/>
    <col min="5646" max="5646" width="33.875" bestFit="1" customWidth="1"/>
    <col min="5647" max="5647" width="32.625" customWidth="1"/>
    <col min="5648" max="5648" width="33.875" bestFit="1" customWidth="1"/>
    <col min="5649" max="5649" width="32.625" customWidth="1"/>
    <col min="5650" max="5650" width="33.875" bestFit="1" customWidth="1"/>
    <col min="5651" max="5651" width="32.625" customWidth="1"/>
    <col min="5652" max="5652" width="22.75" bestFit="1" customWidth="1"/>
    <col min="5653" max="5653" width="32.625" customWidth="1"/>
    <col min="5654" max="5654" width="22.75" bestFit="1" customWidth="1"/>
    <col min="5655" max="5655" width="32.625" customWidth="1"/>
    <col min="5656" max="5656" width="22.75" bestFit="1" customWidth="1"/>
    <col min="5657" max="5657" width="32.625" customWidth="1"/>
    <col min="5658" max="5658" width="22.75" bestFit="1" customWidth="1"/>
    <col min="5659" max="5659" width="32.625" customWidth="1"/>
    <col min="5660" max="5660" width="22.75" bestFit="1" customWidth="1"/>
    <col min="5661" max="5661" width="32.625" customWidth="1"/>
    <col min="5662" max="5662" width="22.75" bestFit="1" customWidth="1"/>
    <col min="5889" max="5889" width="10.125" bestFit="1" customWidth="1"/>
    <col min="5890" max="5890" width="34.375" customWidth="1"/>
    <col min="5891" max="5891" width="6.25" bestFit="1" customWidth="1"/>
    <col min="5892" max="5892" width="7.875" bestFit="1" customWidth="1"/>
    <col min="5893" max="5893" width="19.75" customWidth="1"/>
    <col min="5894" max="5895" width="32.625" customWidth="1"/>
    <col min="5896" max="5896" width="35.375" bestFit="1" customWidth="1"/>
    <col min="5897" max="5897" width="1.125" customWidth="1"/>
    <col min="5898" max="5898" width="33.875" bestFit="1" customWidth="1"/>
    <col min="5899" max="5899" width="32.625" customWidth="1"/>
    <col min="5900" max="5900" width="33.875" bestFit="1" customWidth="1"/>
    <col min="5901" max="5901" width="32.625" customWidth="1"/>
    <col min="5902" max="5902" width="33.875" bestFit="1" customWidth="1"/>
    <col min="5903" max="5903" width="32.625" customWidth="1"/>
    <col min="5904" max="5904" width="33.875" bestFit="1" customWidth="1"/>
    <col min="5905" max="5905" width="32.625" customWidth="1"/>
    <col min="5906" max="5906" width="33.875" bestFit="1" customWidth="1"/>
    <col min="5907" max="5907" width="32.625" customWidth="1"/>
    <col min="5908" max="5908" width="22.75" bestFit="1" customWidth="1"/>
    <col min="5909" max="5909" width="32.625" customWidth="1"/>
    <col min="5910" max="5910" width="22.75" bestFit="1" customWidth="1"/>
    <col min="5911" max="5911" width="32.625" customWidth="1"/>
    <col min="5912" max="5912" width="22.75" bestFit="1" customWidth="1"/>
    <col min="5913" max="5913" width="32.625" customWidth="1"/>
    <col min="5914" max="5914" width="22.75" bestFit="1" customWidth="1"/>
    <col min="5915" max="5915" width="32.625" customWidth="1"/>
    <col min="5916" max="5916" width="22.75" bestFit="1" customWidth="1"/>
    <col min="5917" max="5917" width="32.625" customWidth="1"/>
    <col min="5918" max="5918" width="22.75" bestFit="1" customWidth="1"/>
    <col min="6145" max="6145" width="10.125" bestFit="1" customWidth="1"/>
    <col min="6146" max="6146" width="34.375" customWidth="1"/>
    <col min="6147" max="6147" width="6.25" bestFit="1" customWidth="1"/>
    <col min="6148" max="6148" width="7.875" bestFit="1" customWidth="1"/>
    <col min="6149" max="6149" width="19.75" customWidth="1"/>
    <col min="6150" max="6151" width="32.625" customWidth="1"/>
    <col min="6152" max="6152" width="35.375" bestFit="1" customWidth="1"/>
    <col min="6153" max="6153" width="1.125" customWidth="1"/>
    <col min="6154" max="6154" width="33.875" bestFit="1" customWidth="1"/>
    <col min="6155" max="6155" width="32.625" customWidth="1"/>
    <col min="6156" max="6156" width="33.875" bestFit="1" customWidth="1"/>
    <col min="6157" max="6157" width="32.625" customWidth="1"/>
    <col min="6158" max="6158" width="33.875" bestFit="1" customWidth="1"/>
    <col min="6159" max="6159" width="32.625" customWidth="1"/>
    <col min="6160" max="6160" width="33.875" bestFit="1" customWidth="1"/>
    <col min="6161" max="6161" width="32.625" customWidth="1"/>
    <col min="6162" max="6162" width="33.875" bestFit="1" customWidth="1"/>
    <col min="6163" max="6163" width="32.625" customWidth="1"/>
    <col min="6164" max="6164" width="22.75" bestFit="1" customWidth="1"/>
    <col min="6165" max="6165" width="32.625" customWidth="1"/>
    <col min="6166" max="6166" width="22.75" bestFit="1" customWidth="1"/>
    <col min="6167" max="6167" width="32.625" customWidth="1"/>
    <col min="6168" max="6168" width="22.75" bestFit="1" customWidth="1"/>
    <col min="6169" max="6169" width="32.625" customWidth="1"/>
    <col min="6170" max="6170" width="22.75" bestFit="1" customWidth="1"/>
    <col min="6171" max="6171" width="32.625" customWidth="1"/>
    <col min="6172" max="6172" width="22.75" bestFit="1" customWidth="1"/>
    <col min="6173" max="6173" width="32.625" customWidth="1"/>
    <col min="6174" max="6174" width="22.75" bestFit="1" customWidth="1"/>
    <col min="6401" max="6401" width="10.125" bestFit="1" customWidth="1"/>
    <col min="6402" max="6402" width="34.375" customWidth="1"/>
    <col min="6403" max="6403" width="6.25" bestFit="1" customWidth="1"/>
    <col min="6404" max="6404" width="7.875" bestFit="1" customWidth="1"/>
    <col min="6405" max="6405" width="19.75" customWidth="1"/>
    <col min="6406" max="6407" width="32.625" customWidth="1"/>
    <col min="6408" max="6408" width="35.375" bestFit="1" customWidth="1"/>
    <col min="6409" max="6409" width="1.125" customWidth="1"/>
    <col min="6410" max="6410" width="33.875" bestFit="1" customWidth="1"/>
    <col min="6411" max="6411" width="32.625" customWidth="1"/>
    <col min="6412" max="6412" width="33.875" bestFit="1" customWidth="1"/>
    <col min="6413" max="6413" width="32.625" customWidth="1"/>
    <col min="6414" max="6414" width="33.875" bestFit="1" customWidth="1"/>
    <col min="6415" max="6415" width="32.625" customWidth="1"/>
    <col min="6416" max="6416" width="33.875" bestFit="1" customWidth="1"/>
    <col min="6417" max="6417" width="32.625" customWidth="1"/>
    <col min="6418" max="6418" width="33.875" bestFit="1" customWidth="1"/>
    <col min="6419" max="6419" width="32.625" customWidth="1"/>
    <col min="6420" max="6420" width="22.75" bestFit="1" customWidth="1"/>
    <col min="6421" max="6421" width="32.625" customWidth="1"/>
    <col min="6422" max="6422" width="22.75" bestFit="1" customWidth="1"/>
    <col min="6423" max="6423" width="32.625" customWidth="1"/>
    <col min="6424" max="6424" width="22.75" bestFit="1" customWidth="1"/>
    <col min="6425" max="6425" width="32.625" customWidth="1"/>
    <col min="6426" max="6426" width="22.75" bestFit="1" customWidth="1"/>
    <col min="6427" max="6427" width="32.625" customWidth="1"/>
    <col min="6428" max="6428" width="22.75" bestFit="1" customWidth="1"/>
    <col min="6429" max="6429" width="32.625" customWidth="1"/>
    <col min="6430" max="6430" width="22.75" bestFit="1" customWidth="1"/>
    <col min="6657" max="6657" width="10.125" bestFit="1" customWidth="1"/>
    <col min="6658" max="6658" width="34.375" customWidth="1"/>
    <col min="6659" max="6659" width="6.25" bestFit="1" customWidth="1"/>
    <col min="6660" max="6660" width="7.875" bestFit="1" customWidth="1"/>
    <col min="6661" max="6661" width="19.75" customWidth="1"/>
    <col min="6662" max="6663" width="32.625" customWidth="1"/>
    <col min="6664" max="6664" width="35.375" bestFit="1" customWidth="1"/>
    <col min="6665" max="6665" width="1.125" customWidth="1"/>
    <col min="6666" max="6666" width="33.875" bestFit="1" customWidth="1"/>
    <col min="6667" max="6667" width="32.625" customWidth="1"/>
    <col min="6668" max="6668" width="33.875" bestFit="1" customWidth="1"/>
    <col min="6669" max="6669" width="32.625" customWidth="1"/>
    <col min="6670" max="6670" width="33.875" bestFit="1" customWidth="1"/>
    <col min="6671" max="6671" width="32.625" customWidth="1"/>
    <col min="6672" max="6672" width="33.875" bestFit="1" customWidth="1"/>
    <col min="6673" max="6673" width="32.625" customWidth="1"/>
    <col min="6674" max="6674" width="33.875" bestFit="1" customWidth="1"/>
    <col min="6675" max="6675" width="32.625" customWidth="1"/>
    <col min="6676" max="6676" width="22.75" bestFit="1" customWidth="1"/>
    <col min="6677" max="6677" width="32.625" customWidth="1"/>
    <col min="6678" max="6678" width="22.75" bestFit="1" customWidth="1"/>
    <col min="6679" max="6679" width="32.625" customWidth="1"/>
    <col min="6680" max="6680" width="22.75" bestFit="1" customWidth="1"/>
    <col min="6681" max="6681" width="32.625" customWidth="1"/>
    <col min="6682" max="6682" width="22.75" bestFit="1" customWidth="1"/>
    <col min="6683" max="6683" width="32.625" customWidth="1"/>
    <col min="6684" max="6684" width="22.75" bestFit="1" customWidth="1"/>
    <col min="6685" max="6685" width="32.625" customWidth="1"/>
    <col min="6686" max="6686" width="22.75" bestFit="1" customWidth="1"/>
    <col min="6913" max="6913" width="10.125" bestFit="1" customWidth="1"/>
    <col min="6914" max="6914" width="34.375" customWidth="1"/>
    <col min="6915" max="6915" width="6.25" bestFit="1" customWidth="1"/>
    <col min="6916" max="6916" width="7.875" bestFit="1" customWidth="1"/>
    <col min="6917" max="6917" width="19.75" customWidth="1"/>
    <col min="6918" max="6919" width="32.625" customWidth="1"/>
    <col min="6920" max="6920" width="35.375" bestFit="1" customWidth="1"/>
    <col min="6921" max="6921" width="1.125" customWidth="1"/>
    <col min="6922" max="6922" width="33.875" bestFit="1" customWidth="1"/>
    <col min="6923" max="6923" width="32.625" customWidth="1"/>
    <col min="6924" max="6924" width="33.875" bestFit="1" customWidth="1"/>
    <col min="6925" max="6925" width="32.625" customWidth="1"/>
    <col min="6926" max="6926" width="33.875" bestFit="1" customWidth="1"/>
    <col min="6927" max="6927" width="32.625" customWidth="1"/>
    <col min="6928" max="6928" width="33.875" bestFit="1" customWidth="1"/>
    <col min="6929" max="6929" width="32.625" customWidth="1"/>
    <col min="6930" max="6930" width="33.875" bestFit="1" customWidth="1"/>
    <col min="6931" max="6931" width="32.625" customWidth="1"/>
    <col min="6932" max="6932" width="22.75" bestFit="1" customWidth="1"/>
    <col min="6933" max="6933" width="32.625" customWidth="1"/>
    <col min="6934" max="6934" width="22.75" bestFit="1" customWidth="1"/>
    <col min="6935" max="6935" width="32.625" customWidth="1"/>
    <col min="6936" max="6936" width="22.75" bestFit="1" customWidth="1"/>
    <col min="6937" max="6937" width="32.625" customWidth="1"/>
    <col min="6938" max="6938" width="22.75" bestFit="1" customWidth="1"/>
    <col min="6939" max="6939" width="32.625" customWidth="1"/>
    <col min="6940" max="6940" width="22.75" bestFit="1" customWidth="1"/>
    <col min="6941" max="6941" width="32.625" customWidth="1"/>
    <col min="6942" max="6942" width="22.75" bestFit="1" customWidth="1"/>
    <col min="7169" max="7169" width="10.125" bestFit="1" customWidth="1"/>
    <col min="7170" max="7170" width="34.375" customWidth="1"/>
    <col min="7171" max="7171" width="6.25" bestFit="1" customWidth="1"/>
    <col min="7172" max="7172" width="7.875" bestFit="1" customWidth="1"/>
    <col min="7173" max="7173" width="19.75" customWidth="1"/>
    <col min="7174" max="7175" width="32.625" customWidth="1"/>
    <col min="7176" max="7176" width="35.375" bestFit="1" customWidth="1"/>
    <col min="7177" max="7177" width="1.125" customWidth="1"/>
    <col min="7178" max="7178" width="33.875" bestFit="1" customWidth="1"/>
    <col min="7179" max="7179" width="32.625" customWidth="1"/>
    <col min="7180" max="7180" width="33.875" bestFit="1" customWidth="1"/>
    <col min="7181" max="7181" width="32.625" customWidth="1"/>
    <col min="7182" max="7182" width="33.875" bestFit="1" customWidth="1"/>
    <col min="7183" max="7183" width="32.625" customWidth="1"/>
    <col min="7184" max="7184" width="33.875" bestFit="1" customWidth="1"/>
    <col min="7185" max="7185" width="32.625" customWidth="1"/>
    <col min="7186" max="7186" width="33.875" bestFit="1" customWidth="1"/>
    <col min="7187" max="7187" width="32.625" customWidth="1"/>
    <col min="7188" max="7188" width="22.75" bestFit="1" customWidth="1"/>
    <col min="7189" max="7189" width="32.625" customWidth="1"/>
    <col min="7190" max="7190" width="22.75" bestFit="1" customWidth="1"/>
    <col min="7191" max="7191" width="32.625" customWidth="1"/>
    <col min="7192" max="7192" width="22.75" bestFit="1" customWidth="1"/>
    <col min="7193" max="7193" width="32.625" customWidth="1"/>
    <col min="7194" max="7194" width="22.75" bestFit="1" customWidth="1"/>
    <col min="7195" max="7195" width="32.625" customWidth="1"/>
    <col min="7196" max="7196" width="22.75" bestFit="1" customWidth="1"/>
    <col min="7197" max="7197" width="32.625" customWidth="1"/>
    <col min="7198" max="7198" width="22.75" bestFit="1" customWidth="1"/>
    <col min="7425" max="7425" width="10.125" bestFit="1" customWidth="1"/>
    <col min="7426" max="7426" width="34.375" customWidth="1"/>
    <col min="7427" max="7427" width="6.25" bestFit="1" customWidth="1"/>
    <col min="7428" max="7428" width="7.875" bestFit="1" customWidth="1"/>
    <col min="7429" max="7429" width="19.75" customWidth="1"/>
    <col min="7430" max="7431" width="32.625" customWidth="1"/>
    <col min="7432" max="7432" width="35.375" bestFit="1" customWidth="1"/>
    <col min="7433" max="7433" width="1.125" customWidth="1"/>
    <col min="7434" max="7434" width="33.875" bestFit="1" customWidth="1"/>
    <col min="7435" max="7435" width="32.625" customWidth="1"/>
    <col min="7436" max="7436" width="33.875" bestFit="1" customWidth="1"/>
    <col min="7437" max="7437" width="32.625" customWidth="1"/>
    <col min="7438" max="7438" width="33.875" bestFit="1" customWidth="1"/>
    <col min="7439" max="7439" width="32.625" customWidth="1"/>
    <col min="7440" max="7440" width="33.875" bestFit="1" customWidth="1"/>
    <col min="7441" max="7441" width="32.625" customWidth="1"/>
    <col min="7442" max="7442" width="33.875" bestFit="1" customWidth="1"/>
    <col min="7443" max="7443" width="32.625" customWidth="1"/>
    <col min="7444" max="7444" width="22.75" bestFit="1" customWidth="1"/>
    <col min="7445" max="7445" width="32.625" customWidth="1"/>
    <col min="7446" max="7446" width="22.75" bestFit="1" customWidth="1"/>
    <col min="7447" max="7447" width="32.625" customWidth="1"/>
    <col min="7448" max="7448" width="22.75" bestFit="1" customWidth="1"/>
    <col min="7449" max="7449" width="32.625" customWidth="1"/>
    <col min="7450" max="7450" width="22.75" bestFit="1" customWidth="1"/>
    <col min="7451" max="7451" width="32.625" customWidth="1"/>
    <col min="7452" max="7452" width="22.75" bestFit="1" customWidth="1"/>
    <col min="7453" max="7453" width="32.625" customWidth="1"/>
    <col min="7454" max="7454" width="22.75" bestFit="1" customWidth="1"/>
    <col min="7681" max="7681" width="10.125" bestFit="1" customWidth="1"/>
    <col min="7682" max="7682" width="34.375" customWidth="1"/>
    <col min="7683" max="7683" width="6.25" bestFit="1" customWidth="1"/>
    <col min="7684" max="7684" width="7.875" bestFit="1" customWidth="1"/>
    <col min="7685" max="7685" width="19.75" customWidth="1"/>
    <col min="7686" max="7687" width="32.625" customWidth="1"/>
    <col min="7688" max="7688" width="35.375" bestFit="1" customWidth="1"/>
    <col min="7689" max="7689" width="1.125" customWidth="1"/>
    <col min="7690" max="7690" width="33.875" bestFit="1" customWidth="1"/>
    <col min="7691" max="7691" width="32.625" customWidth="1"/>
    <col min="7692" max="7692" width="33.875" bestFit="1" customWidth="1"/>
    <col min="7693" max="7693" width="32.625" customWidth="1"/>
    <col min="7694" max="7694" width="33.875" bestFit="1" customWidth="1"/>
    <col min="7695" max="7695" width="32.625" customWidth="1"/>
    <col min="7696" max="7696" width="33.875" bestFit="1" customWidth="1"/>
    <col min="7697" max="7697" width="32.625" customWidth="1"/>
    <col min="7698" max="7698" width="33.875" bestFit="1" customWidth="1"/>
    <col min="7699" max="7699" width="32.625" customWidth="1"/>
    <col min="7700" max="7700" width="22.75" bestFit="1" customWidth="1"/>
    <col min="7701" max="7701" width="32.625" customWidth="1"/>
    <col min="7702" max="7702" width="22.75" bestFit="1" customWidth="1"/>
    <col min="7703" max="7703" width="32.625" customWidth="1"/>
    <col min="7704" max="7704" width="22.75" bestFit="1" customWidth="1"/>
    <col min="7705" max="7705" width="32.625" customWidth="1"/>
    <col min="7706" max="7706" width="22.75" bestFit="1" customWidth="1"/>
    <col min="7707" max="7707" width="32.625" customWidth="1"/>
    <col min="7708" max="7708" width="22.75" bestFit="1" customWidth="1"/>
    <col min="7709" max="7709" width="32.625" customWidth="1"/>
    <col min="7710" max="7710" width="22.75" bestFit="1" customWidth="1"/>
    <col min="7937" max="7937" width="10.125" bestFit="1" customWidth="1"/>
    <col min="7938" max="7938" width="34.375" customWidth="1"/>
    <col min="7939" max="7939" width="6.25" bestFit="1" customWidth="1"/>
    <col min="7940" max="7940" width="7.875" bestFit="1" customWidth="1"/>
    <col min="7941" max="7941" width="19.75" customWidth="1"/>
    <col min="7942" max="7943" width="32.625" customWidth="1"/>
    <col min="7944" max="7944" width="35.375" bestFit="1" customWidth="1"/>
    <col min="7945" max="7945" width="1.125" customWidth="1"/>
    <col min="7946" max="7946" width="33.875" bestFit="1" customWidth="1"/>
    <col min="7947" max="7947" width="32.625" customWidth="1"/>
    <col min="7948" max="7948" width="33.875" bestFit="1" customWidth="1"/>
    <col min="7949" max="7949" width="32.625" customWidth="1"/>
    <col min="7950" max="7950" width="33.875" bestFit="1" customWidth="1"/>
    <col min="7951" max="7951" width="32.625" customWidth="1"/>
    <col min="7952" max="7952" width="33.875" bestFit="1" customWidth="1"/>
    <col min="7953" max="7953" width="32.625" customWidth="1"/>
    <col min="7954" max="7954" width="33.875" bestFit="1" customWidth="1"/>
    <col min="7955" max="7955" width="32.625" customWidth="1"/>
    <col min="7956" max="7956" width="22.75" bestFit="1" customWidth="1"/>
    <col min="7957" max="7957" width="32.625" customWidth="1"/>
    <col min="7958" max="7958" width="22.75" bestFit="1" customWidth="1"/>
    <col min="7959" max="7959" width="32.625" customWidth="1"/>
    <col min="7960" max="7960" width="22.75" bestFit="1" customWidth="1"/>
    <col min="7961" max="7961" width="32.625" customWidth="1"/>
    <col min="7962" max="7962" width="22.75" bestFit="1" customWidth="1"/>
    <col min="7963" max="7963" width="32.625" customWidth="1"/>
    <col min="7964" max="7964" width="22.75" bestFit="1" customWidth="1"/>
    <col min="7965" max="7965" width="32.625" customWidth="1"/>
    <col min="7966" max="7966" width="22.75" bestFit="1" customWidth="1"/>
    <col min="8193" max="8193" width="10.125" bestFit="1" customWidth="1"/>
    <col min="8194" max="8194" width="34.375" customWidth="1"/>
    <col min="8195" max="8195" width="6.25" bestFit="1" customWidth="1"/>
    <col min="8196" max="8196" width="7.875" bestFit="1" customWidth="1"/>
    <col min="8197" max="8197" width="19.75" customWidth="1"/>
    <col min="8198" max="8199" width="32.625" customWidth="1"/>
    <col min="8200" max="8200" width="35.375" bestFit="1" customWidth="1"/>
    <col min="8201" max="8201" width="1.125" customWidth="1"/>
    <col min="8202" max="8202" width="33.875" bestFit="1" customWidth="1"/>
    <col min="8203" max="8203" width="32.625" customWidth="1"/>
    <col min="8204" max="8204" width="33.875" bestFit="1" customWidth="1"/>
    <col min="8205" max="8205" width="32.625" customWidth="1"/>
    <col min="8206" max="8206" width="33.875" bestFit="1" customWidth="1"/>
    <col min="8207" max="8207" width="32.625" customWidth="1"/>
    <col min="8208" max="8208" width="33.875" bestFit="1" customWidth="1"/>
    <col min="8209" max="8209" width="32.625" customWidth="1"/>
    <col min="8210" max="8210" width="33.875" bestFit="1" customWidth="1"/>
    <col min="8211" max="8211" width="32.625" customWidth="1"/>
    <col min="8212" max="8212" width="22.75" bestFit="1" customWidth="1"/>
    <col min="8213" max="8213" width="32.625" customWidth="1"/>
    <col min="8214" max="8214" width="22.75" bestFit="1" customWidth="1"/>
    <col min="8215" max="8215" width="32.625" customWidth="1"/>
    <col min="8216" max="8216" width="22.75" bestFit="1" customWidth="1"/>
    <col min="8217" max="8217" width="32.625" customWidth="1"/>
    <col min="8218" max="8218" width="22.75" bestFit="1" customWidth="1"/>
    <col min="8219" max="8219" width="32.625" customWidth="1"/>
    <col min="8220" max="8220" width="22.75" bestFit="1" customWidth="1"/>
    <col min="8221" max="8221" width="32.625" customWidth="1"/>
    <col min="8222" max="8222" width="22.75" bestFit="1" customWidth="1"/>
    <col min="8449" max="8449" width="10.125" bestFit="1" customWidth="1"/>
    <col min="8450" max="8450" width="34.375" customWidth="1"/>
    <col min="8451" max="8451" width="6.25" bestFit="1" customWidth="1"/>
    <col min="8452" max="8452" width="7.875" bestFit="1" customWidth="1"/>
    <col min="8453" max="8453" width="19.75" customWidth="1"/>
    <col min="8454" max="8455" width="32.625" customWidth="1"/>
    <col min="8456" max="8456" width="35.375" bestFit="1" customWidth="1"/>
    <col min="8457" max="8457" width="1.125" customWidth="1"/>
    <col min="8458" max="8458" width="33.875" bestFit="1" customWidth="1"/>
    <col min="8459" max="8459" width="32.625" customWidth="1"/>
    <col min="8460" max="8460" width="33.875" bestFit="1" customWidth="1"/>
    <col min="8461" max="8461" width="32.625" customWidth="1"/>
    <col min="8462" max="8462" width="33.875" bestFit="1" customWidth="1"/>
    <col min="8463" max="8463" width="32.625" customWidth="1"/>
    <col min="8464" max="8464" width="33.875" bestFit="1" customWidth="1"/>
    <col min="8465" max="8465" width="32.625" customWidth="1"/>
    <col min="8466" max="8466" width="33.875" bestFit="1" customWidth="1"/>
    <col min="8467" max="8467" width="32.625" customWidth="1"/>
    <col min="8468" max="8468" width="22.75" bestFit="1" customWidth="1"/>
    <col min="8469" max="8469" width="32.625" customWidth="1"/>
    <col min="8470" max="8470" width="22.75" bestFit="1" customWidth="1"/>
    <col min="8471" max="8471" width="32.625" customWidth="1"/>
    <col min="8472" max="8472" width="22.75" bestFit="1" customWidth="1"/>
    <col min="8473" max="8473" width="32.625" customWidth="1"/>
    <col min="8474" max="8474" width="22.75" bestFit="1" customWidth="1"/>
    <col min="8475" max="8475" width="32.625" customWidth="1"/>
    <col min="8476" max="8476" width="22.75" bestFit="1" customWidth="1"/>
    <col min="8477" max="8477" width="32.625" customWidth="1"/>
    <col min="8478" max="8478" width="22.75" bestFit="1" customWidth="1"/>
    <col min="8705" max="8705" width="10.125" bestFit="1" customWidth="1"/>
    <col min="8706" max="8706" width="34.375" customWidth="1"/>
    <col min="8707" max="8707" width="6.25" bestFit="1" customWidth="1"/>
    <col min="8708" max="8708" width="7.875" bestFit="1" customWidth="1"/>
    <col min="8709" max="8709" width="19.75" customWidth="1"/>
    <col min="8710" max="8711" width="32.625" customWidth="1"/>
    <col min="8712" max="8712" width="35.375" bestFit="1" customWidth="1"/>
    <col min="8713" max="8713" width="1.125" customWidth="1"/>
    <col min="8714" max="8714" width="33.875" bestFit="1" customWidth="1"/>
    <col min="8715" max="8715" width="32.625" customWidth="1"/>
    <col min="8716" max="8716" width="33.875" bestFit="1" customWidth="1"/>
    <col min="8717" max="8717" width="32.625" customWidth="1"/>
    <col min="8718" max="8718" width="33.875" bestFit="1" customWidth="1"/>
    <col min="8719" max="8719" width="32.625" customWidth="1"/>
    <col min="8720" max="8720" width="33.875" bestFit="1" customWidth="1"/>
    <col min="8721" max="8721" width="32.625" customWidth="1"/>
    <col min="8722" max="8722" width="33.875" bestFit="1" customWidth="1"/>
    <col min="8723" max="8723" width="32.625" customWidth="1"/>
    <col min="8724" max="8724" width="22.75" bestFit="1" customWidth="1"/>
    <col min="8725" max="8725" width="32.625" customWidth="1"/>
    <col min="8726" max="8726" width="22.75" bestFit="1" customWidth="1"/>
    <col min="8727" max="8727" width="32.625" customWidth="1"/>
    <col min="8728" max="8728" width="22.75" bestFit="1" customWidth="1"/>
    <col min="8729" max="8729" width="32.625" customWidth="1"/>
    <col min="8730" max="8730" width="22.75" bestFit="1" customWidth="1"/>
    <col min="8731" max="8731" width="32.625" customWidth="1"/>
    <col min="8732" max="8732" width="22.75" bestFit="1" customWidth="1"/>
    <col min="8733" max="8733" width="32.625" customWidth="1"/>
    <col min="8734" max="8734" width="22.75" bestFit="1" customWidth="1"/>
    <col min="8961" max="8961" width="10.125" bestFit="1" customWidth="1"/>
    <col min="8962" max="8962" width="34.375" customWidth="1"/>
    <col min="8963" max="8963" width="6.25" bestFit="1" customWidth="1"/>
    <col min="8964" max="8964" width="7.875" bestFit="1" customWidth="1"/>
    <col min="8965" max="8965" width="19.75" customWidth="1"/>
    <col min="8966" max="8967" width="32.625" customWidth="1"/>
    <col min="8968" max="8968" width="35.375" bestFit="1" customWidth="1"/>
    <col min="8969" max="8969" width="1.125" customWidth="1"/>
    <col min="8970" max="8970" width="33.875" bestFit="1" customWidth="1"/>
    <col min="8971" max="8971" width="32.625" customWidth="1"/>
    <col min="8972" max="8972" width="33.875" bestFit="1" customWidth="1"/>
    <col min="8973" max="8973" width="32.625" customWidth="1"/>
    <col min="8974" max="8974" width="33.875" bestFit="1" customWidth="1"/>
    <col min="8975" max="8975" width="32.625" customWidth="1"/>
    <col min="8976" max="8976" width="33.875" bestFit="1" customWidth="1"/>
    <col min="8977" max="8977" width="32.625" customWidth="1"/>
    <col min="8978" max="8978" width="33.875" bestFit="1" customWidth="1"/>
    <col min="8979" max="8979" width="32.625" customWidth="1"/>
    <col min="8980" max="8980" width="22.75" bestFit="1" customWidth="1"/>
    <col min="8981" max="8981" width="32.625" customWidth="1"/>
    <col min="8982" max="8982" width="22.75" bestFit="1" customWidth="1"/>
    <col min="8983" max="8983" width="32.625" customWidth="1"/>
    <col min="8984" max="8984" width="22.75" bestFit="1" customWidth="1"/>
    <col min="8985" max="8985" width="32.625" customWidth="1"/>
    <col min="8986" max="8986" width="22.75" bestFit="1" customWidth="1"/>
    <col min="8987" max="8987" width="32.625" customWidth="1"/>
    <col min="8988" max="8988" width="22.75" bestFit="1" customWidth="1"/>
    <col min="8989" max="8989" width="32.625" customWidth="1"/>
    <col min="8990" max="8990" width="22.75" bestFit="1" customWidth="1"/>
    <col min="9217" max="9217" width="10.125" bestFit="1" customWidth="1"/>
    <col min="9218" max="9218" width="34.375" customWidth="1"/>
    <col min="9219" max="9219" width="6.25" bestFit="1" customWidth="1"/>
    <col min="9220" max="9220" width="7.875" bestFit="1" customWidth="1"/>
    <col min="9221" max="9221" width="19.75" customWidth="1"/>
    <col min="9222" max="9223" width="32.625" customWidth="1"/>
    <col min="9224" max="9224" width="35.375" bestFit="1" customWidth="1"/>
    <col min="9225" max="9225" width="1.125" customWidth="1"/>
    <col min="9226" max="9226" width="33.875" bestFit="1" customWidth="1"/>
    <col min="9227" max="9227" width="32.625" customWidth="1"/>
    <col min="9228" max="9228" width="33.875" bestFit="1" customWidth="1"/>
    <col min="9229" max="9229" width="32.625" customWidth="1"/>
    <col min="9230" max="9230" width="33.875" bestFit="1" customWidth="1"/>
    <col min="9231" max="9231" width="32.625" customWidth="1"/>
    <col min="9232" max="9232" width="33.875" bestFit="1" customWidth="1"/>
    <col min="9233" max="9233" width="32.625" customWidth="1"/>
    <col min="9234" max="9234" width="33.875" bestFit="1" customWidth="1"/>
    <col min="9235" max="9235" width="32.625" customWidth="1"/>
    <col min="9236" max="9236" width="22.75" bestFit="1" customWidth="1"/>
    <col min="9237" max="9237" width="32.625" customWidth="1"/>
    <col min="9238" max="9238" width="22.75" bestFit="1" customWidth="1"/>
    <col min="9239" max="9239" width="32.625" customWidth="1"/>
    <col min="9240" max="9240" width="22.75" bestFit="1" customWidth="1"/>
    <col min="9241" max="9241" width="32.625" customWidth="1"/>
    <col min="9242" max="9242" width="22.75" bestFit="1" customWidth="1"/>
    <col min="9243" max="9243" width="32.625" customWidth="1"/>
    <col min="9244" max="9244" width="22.75" bestFit="1" customWidth="1"/>
    <col min="9245" max="9245" width="32.625" customWidth="1"/>
    <col min="9246" max="9246" width="22.75" bestFit="1" customWidth="1"/>
    <col min="9473" max="9473" width="10.125" bestFit="1" customWidth="1"/>
    <col min="9474" max="9474" width="34.375" customWidth="1"/>
    <col min="9475" max="9475" width="6.25" bestFit="1" customWidth="1"/>
    <col min="9476" max="9476" width="7.875" bestFit="1" customWidth="1"/>
    <col min="9477" max="9477" width="19.75" customWidth="1"/>
    <col min="9478" max="9479" width="32.625" customWidth="1"/>
    <col min="9480" max="9480" width="35.375" bestFit="1" customWidth="1"/>
    <col min="9481" max="9481" width="1.125" customWidth="1"/>
    <col min="9482" max="9482" width="33.875" bestFit="1" customWidth="1"/>
    <col min="9483" max="9483" width="32.625" customWidth="1"/>
    <col min="9484" max="9484" width="33.875" bestFit="1" customWidth="1"/>
    <col min="9485" max="9485" width="32.625" customWidth="1"/>
    <col min="9486" max="9486" width="33.875" bestFit="1" customWidth="1"/>
    <col min="9487" max="9487" width="32.625" customWidth="1"/>
    <col min="9488" max="9488" width="33.875" bestFit="1" customWidth="1"/>
    <col min="9489" max="9489" width="32.625" customWidth="1"/>
    <col min="9490" max="9490" width="33.875" bestFit="1" customWidth="1"/>
    <col min="9491" max="9491" width="32.625" customWidth="1"/>
    <col min="9492" max="9492" width="22.75" bestFit="1" customWidth="1"/>
    <col min="9493" max="9493" width="32.625" customWidth="1"/>
    <col min="9494" max="9494" width="22.75" bestFit="1" customWidth="1"/>
    <col min="9495" max="9495" width="32.625" customWidth="1"/>
    <col min="9496" max="9496" width="22.75" bestFit="1" customWidth="1"/>
    <col min="9497" max="9497" width="32.625" customWidth="1"/>
    <col min="9498" max="9498" width="22.75" bestFit="1" customWidth="1"/>
    <col min="9499" max="9499" width="32.625" customWidth="1"/>
    <col min="9500" max="9500" width="22.75" bestFit="1" customWidth="1"/>
    <col min="9501" max="9501" width="32.625" customWidth="1"/>
    <col min="9502" max="9502" width="22.75" bestFit="1" customWidth="1"/>
    <col min="9729" max="9729" width="10.125" bestFit="1" customWidth="1"/>
    <col min="9730" max="9730" width="34.375" customWidth="1"/>
    <col min="9731" max="9731" width="6.25" bestFit="1" customWidth="1"/>
    <col min="9732" max="9732" width="7.875" bestFit="1" customWidth="1"/>
    <col min="9733" max="9733" width="19.75" customWidth="1"/>
    <col min="9734" max="9735" width="32.625" customWidth="1"/>
    <col min="9736" max="9736" width="35.375" bestFit="1" customWidth="1"/>
    <col min="9737" max="9737" width="1.125" customWidth="1"/>
    <col min="9738" max="9738" width="33.875" bestFit="1" customWidth="1"/>
    <col min="9739" max="9739" width="32.625" customWidth="1"/>
    <col min="9740" max="9740" width="33.875" bestFit="1" customWidth="1"/>
    <col min="9741" max="9741" width="32.625" customWidth="1"/>
    <col min="9742" max="9742" width="33.875" bestFit="1" customWidth="1"/>
    <col min="9743" max="9743" width="32.625" customWidth="1"/>
    <col min="9744" max="9744" width="33.875" bestFit="1" customWidth="1"/>
    <col min="9745" max="9745" width="32.625" customWidth="1"/>
    <col min="9746" max="9746" width="33.875" bestFit="1" customWidth="1"/>
    <col min="9747" max="9747" width="32.625" customWidth="1"/>
    <col min="9748" max="9748" width="22.75" bestFit="1" customWidth="1"/>
    <col min="9749" max="9749" width="32.625" customWidth="1"/>
    <col min="9750" max="9750" width="22.75" bestFit="1" customWidth="1"/>
    <col min="9751" max="9751" width="32.625" customWidth="1"/>
    <col min="9752" max="9752" width="22.75" bestFit="1" customWidth="1"/>
    <col min="9753" max="9753" width="32.625" customWidth="1"/>
    <col min="9754" max="9754" width="22.75" bestFit="1" customWidth="1"/>
    <col min="9755" max="9755" width="32.625" customWidth="1"/>
    <col min="9756" max="9756" width="22.75" bestFit="1" customWidth="1"/>
    <col min="9757" max="9757" width="32.625" customWidth="1"/>
    <col min="9758" max="9758" width="22.75" bestFit="1" customWidth="1"/>
    <col min="9985" max="9985" width="10.125" bestFit="1" customWidth="1"/>
    <col min="9986" max="9986" width="34.375" customWidth="1"/>
    <col min="9987" max="9987" width="6.25" bestFit="1" customWidth="1"/>
    <col min="9988" max="9988" width="7.875" bestFit="1" customWidth="1"/>
    <col min="9989" max="9989" width="19.75" customWidth="1"/>
    <col min="9990" max="9991" width="32.625" customWidth="1"/>
    <col min="9992" max="9992" width="35.375" bestFit="1" customWidth="1"/>
    <col min="9993" max="9993" width="1.125" customWidth="1"/>
    <col min="9994" max="9994" width="33.875" bestFit="1" customWidth="1"/>
    <col min="9995" max="9995" width="32.625" customWidth="1"/>
    <col min="9996" max="9996" width="33.875" bestFit="1" customWidth="1"/>
    <col min="9997" max="9997" width="32.625" customWidth="1"/>
    <col min="9998" max="9998" width="33.875" bestFit="1" customWidth="1"/>
    <col min="9999" max="9999" width="32.625" customWidth="1"/>
    <col min="10000" max="10000" width="33.875" bestFit="1" customWidth="1"/>
    <col min="10001" max="10001" width="32.625" customWidth="1"/>
    <col min="10002" max="10002" width="33.875" bestFit="1" customWidth="1"/>
    <col min="10003" max="10003" width="32.625" customWidth="1"/>
    <col min="10004" max="10004" width="22.75" bestFit="1" customWidth="1"/>
    <col min="10005" max="10005" width="32.625" customWidth="1"/>
    <col min="10006" max="10006" width="22.75" bestFit="1" customWidth="1"/>
    <col min="10007" max="10007" width="32.625" customWidth="1"/>
    <col min="10008" max="10008" width="22.75" bestFit="1" customWidth="1"/>
    <col min="10009" max="10009" width="32.625" customWidth="1"/>
    <col min="10010" max="10010" width="22.75" bestFit="1" customWidth="1"/>
    <col min="10011" max="10011" width="32.625" customWidth="1"/>
    <col min="10012" max="10012" width="22.75" bestFit="1" customWidth="1"/>
    <col min="10013" max="10013" width="32.625" customWidth="1"/>
    <col min="10014" max="10014" width="22.75" bestFit="1" customWidth="1"/>
    <col min="10241" max="10241" width="10.125" bestFit="1" customWidth="1"/>
    <col min="10242" max="10242" width="34.375" customWidth="1"/>
    <col min="10243" max="10243" width="6.25" bestFit="1" customWidth="1"/>
    <col min="10244" max="10244" width="7.875" bestFit="1" customWidth="1"/>
    <col min="10245" max="10245" width="19.75" customWidth="1"/>
    <col min="10246" max="10247" width="32.625" customWidth="1"/>
    <col min="10248" max="10248" width="35.375" bestFit="1" customWidth="1"/>
    <col min="10249" max="10249" width="1.125" customWidth="1"/>
    <col min="10250" max="10250" width="33.875" bestFit="1" customWidth="1"/>
    <col min="10251" max="10251" width="32.625" customWidth="1"/>
    <col min="10252" max="10252" width="33.875" bestFit="1" customWidth="1"/>
    <col min="10253" max="10253" width="32.625" customWidth="1"/>
    <col min="10254" max="10254" width="33.875" bestFit="1" customWidth="1"/>
    <col min="10255" max="10255" width="32.625" customWidth="1"/>
    <col min="10256" max="10256" width="33.875" bestFit="1" customWidth="1"/>
    <col min="10257" max="10257" width="32.625" customWidth="1"/>
    <col min="10258" max="10258" width="33.875" bestFit="1" customWidth="1"/>
    <col min="10259" max="10259" width="32.625" customWidth="1"/>
    <col min="10260" max="10260" width="22.75" bestFit="1" customWidth="1"/>
    <col min="10261" max="10261" width="32.625" customWidth="1"/>
    <col min="10262" max="10262" width="22.75" bestFit="1" customWidth="1"/>
    <col min="10263" max="10263" width="32.625" customWidth="1"/>
    <col min="10264" max="10264" width="22.75" bestFit="1" customWidth="1"/>
    <col min="10265" max="10265" width="32.625" customWidth="1"/>
    <col min="10266" max="10266" width="22.75" bestFit="1" customWidth="1"/>
    <col min="10267" max="10267" width="32.625" customWidth="1"/>
    <col min="10268" max="10268" width="22.75" bestFit="1" customWidth="1"/>
    <col min="10269" max="10269" width="32.625" customWidth="1"/>
    <col min="10270" max="10270" width="22.75" bestFit="1" customWidth="1"/>
    <col min="10497" max="10497" width="10.125" bestFit="1" customWidth="1"/>
    <col min="10498" max="10498" width="34.375" customWidth="1"/>
    <col min="10499" max="10499" width="6.25" bestFit="1" customWidth="1"/>
    <col min="10500" max="10500" width="7.875" bestFit="1" customWidth="1"/>
    <col min="10501" max="10501" width="19.75" customWidth="1"/>
    <col min="10502" max="10503" width="32.625" customWidth="1"/>
    <col min="10504" max="10504" width="35.375" bestFit="1" customWidth="1"/>
    <col min="10505" max="10505" width="1.125" customWidth="1"/>
    <col min="10506" max="10506" width="33.875" bestFit="1" customWidth="1"/>
    <col min="10507" max="10507" width="32.625" customWidth="1"/>
    <col min="10508" max="10508" width="33.875" bestFit="1" customWidth="1"/>
    <col min="10509" max="10509" width="32.625" customWidth="1"/>
    <col min="10510" max="10510" width="33.875" bestFit="1" customWidth="1"/>
    <col min="10511" max="10511" width="32.625" customWidth="1"/>
    <col min="10512" max="10512" width="33.875" bestFit="1" customWidth="1"/>
    <col min="10513" max="10513" width="32.625" customWidth="1"/>
    <col min="10514" max="10514" width="33.875" bestFit="1" customWidth="1"/>
    <col min="10515" max="10515" width="32.625" customWidth="1"/>
    <col min="10516" max="10516" width="22.75" bestFit="1" customWidth="1"/>
    <col min="10517" max="10517" width="32.625" customWidth="1"/>
    <col min="10518" max="10518" width="22.75" bestFit="1" customWidth="1"/>
    <col min="10519" max="10519" width="32.625" customWidth="1"/>
    <col min="10520" max="10520" width="22.75" bestFit="1" customWidth="1"/>
    <col min="10521" max="10521" width="32.625" customWidth="1"/>
    <col min="10522" max="10522" width="22.75" bestFit="1" customWidth="1"/>
    <col min="10523" max="10523" width="32.625" customWidth="1"/>
    <col min="10524" max="10524" width="22.75" bestFit="1" customWidth="1"/>
    <col min="10525" max="10525" width="32.625" customWidth="1"/>
    <col min="10526" max="10526" width="22.75" bestFit="1" customWidth="1"/>
    <col min="10753" max="10753" width="10.125" bestFit="1" customWidth="1"/>
    <col min="10754" max="10754" width="34.375" customWidth="1"/>
    <col min="10755" max="10755" width="6.25" bestFit="1" customWidth="1"/>
    <col min="10756" max="10756" width="7.875" bestFit="1" customWidth="1"/>
    <col min="10757" max="10757" width="19.75" customWidth="1"/>
    <col min="10758" max="10759" width="32.625" customWidth="1"/>
    <col min="10760" max="10760" width="35.375" bestFit="1" customWidth="1"/>
    <col min="10761" max="10761" width="1.125" customWidth="1"/>
    <col min="10762" max="10762" width="33.875" bestFit="1" customWidth="1"/>
    <col min="10763" max="10763" width="32.625" customWidth="1"/>
    <col min="10764" max="10764" width="33.875" bestFit="1" customWidth="1"/>
    <col min="10765" max="10765" width="32.625" customWidth="1"/>
    <col min="10766" max="10766" width="33.875" bestFit="1" customWidth="1"/>
    <col min="10767" max="10767" width="32.625" customWidth="1"/>
    <col min="10768" max="10768" width="33.875" bestFit="1" customWidth="1"/>
    <col min="10769" max="10769" width="32.625" customWidth="1"/>
    <col min="10770" max="10770" width="33.875" bestFit="1" customWidth="1"/>
    <col min="10771" max="10771" width="32.625" customWidth="1"/>
    <col min="10772" max="10772" width="22.75" bestFit="1" customWidth="1"/>
    <col min="10773" max="10773" width="32.625" customWidth="1"/>
    <col min="10774" max="10774" width="22.75" bestFit="1" customWidth="1"/>
    <col min="10775" max="10775" width="32.625" customWidth="1"/>
    <col min="10776" max="10776" width="22.75" bestFit="1" customWidth="1"/>
    <col min="10777" max="10777" width="32.625" customWidth="1"/>
    <col min="10778" max="10778" width="22.75" bestFit="1" customWidth="1"/>
    <col min="10779" max="10779" width="32.625" customWidth="1"/>
    <col min="10780" max="10780" width="22.75" bestFit="1" customWidth="1"/>
    <col min="10781" max="10781" width="32.625" customWidth="1"/>
    <col min="10782" max="10782" width="22.75" bestFit="1" customWidth="1"/>
    <col min="11009" max="11009" width="10.125" bestFit="1" customWidth="1"/>
    <col min="11010" max="11010" width="34.375" customWidth="1"/>
    <col min="11011" max="11011" width="6.25" bestFit="1" customWidth="1"/>
    <col min="11012" max="11012" width="7.875" bestFit="1" customWidth="1"/>
    <col min="11013" max="11013" width="19.75" customWidth="1"/>
    <col min="11014" max="11015" width="32.625" customWidth="1"/>
    <col min="11016" max="11016" width="35.375" bestFit="1" customWidth="1"/>
    <col min="11017" max="11017" width="1.125" customWidth="1"/>
    <col min="11018" max="11018" width="33.875" bestFit="1" customWidth="1"/>
    <col min="11019" max="11019" width="32.625" customWidth="1"/>
    <col min="11020" max="11020" width="33.875" bestFit="1" customWidth="1"/>
    <col min="11021" max="11021" width="32.625" customWidth="1"/>
    <col min="11022" max="11022" width="33.875" bestFit="1" customWidth="1"/>
    <col min="11023" max="11023" width="32.625" customWidth="1"/>
    <col min="11024" max="11024" width="33.875" bestFit="1" customWidth="1"/>
    <col min="11025" max="11025" width="32.625" customWidth="1"/>
    <col min="11026" max="11026" width="33.875" bestFit="1" customWidth="1"/>
    <col min="11027" max="11027" width="32.625" customWidth="1"/>
    <col min="11028" max="11028" width="22.75" bestFit="1" customWidth="1"/>
    <col min="11029" max="11029" width="32.625" customWidth="1"/>
    <col min="11030" max="11030" width="22.75" bestFit="1" customWidth="1"/>
    <col min="11031" max="11031" width="32.625" customWidth="1"/>
    <col min="11032" max="11032" width="22.75" bestFit="1" customWidth="1"/>
    <col min="11033" max="11033" width="32.625" customWidth="1"/>
    <col min="11034" max="11034" width="22.75" bestFit="1" customWidth="1"/>
    <col min="11035" max="11035" width="32.625" customWidth="1"/>
    <col min="11036" max="11036" width="22.75" bestFit="1" customWidth="1"/>
    <col min="11037" max="11037" width="32.625" customWidth="1"/>
    <col min="11038" max="11038" width="22.75" bestFit="1" customWidth="1"/>
    <col min="11265" max="11265" width="10.125" bestFit="1" customWidth="1"/>
    <col min="11266" max="11266" width="34.375" customWidth="1"/>
    <col min="11267" max="11267" width="6.25" bestFit="1" customWidth="1"/>
    <col min="11268" max="11268" width="7.875" bestFit="1" customWidth="1"/>
    <col min="11269" max="11269" width="19.75" customWidth="1"/>
    <col min="11270" max="11271" width="32.625" customWidth="1"/>
    <col min="11272" max="11272" width="35.375" bestFit="1" customWidth="1"/>
    <col min="11273" max="11273" width="1.125" customWidth="1"/>
    <col min="11274" max="11274" width="33.875" bestFit="1" customWidth="1"/>
    <col min="11275" max="11275" width="32.625" customWidth="1"/>
    <col min="11276" max="11276" width="33.875" bestFit="1" customWidth="1"/>
    <col min="11277" max="11277" width="32.625" customWidth="1"/>
    <col min="11278" max="11278" width="33.875" bestFit="1" customWidth="1"/>
    <col min="11279" max="11279" width="32.625" customWidth="1"/>
    <col min="11280" max="11280" width="33.875" bestFit="1" customWidth="1"/>
    <col min="11281" max="11281" width="32.625" customWidth="1"/>
    <col min="11282" max="11282" width="33.875" bestFit="1" customWidth="1"/>
    <col min="11283" max="11283" width="32.625" customWidth="1"/>
    <col min="11284" max="11284" width="22.75" bestFit="1" customWidth="1"/>
    <col min="11285" max="11285" width="32.625" customWidth="1"/>
    <col min="11286" max="11286" width="22.75" bestFit="1" customWidth="1"/>
    <col min="11287" max="11287" width="32.625" customWidth="1"/>
    <col min="11288" max="11288" width="22.75" bestFit="1" customWidth="1"/>
    <col min="11289" max="11289" width="32.625" customWidth="1"/>
    <col min="11290" max="11290" width="22.75" bestFit="1" customWidth="1"/>
    <col min="11291" max="11291" width="32.625" customWidth="1"/>
    <col min="11292" max="11292" width="22.75" bestFit="1" customWidth="1"/>
    <col min="11293" max="11293" width="32.625" customWidth="1"/>
    <col min="11294" max="11294" width="22.75" bestFit="1" customWidth="1"/>
    <col min="11521" max="11521" width="10.125" bestFit="1" customWidth="1"/>
    <col min="11522" max="11522" width="34.375" customWidth="1"/>
    <col min="11523" max="11523" width="6.25" bestFit="1" customWidth="1"/>
    <col min="11524" max="11524" width="7.875" bestFit="1" customWidth="1"/>
    <col min="11525" max="11525" width="19.75" customWidth="1"/>
    <col min="11526" max="11527" width="32.625" customWidth="1"/>
    <col min="11528" max="11528" width="35.375" bestFit="1" customWidth="1"/>
    <col min="11529" max="11529" width="1.125" customWidth="1"/>
    <col min="11530" max="11530" width="33.875" bestFit="1" customWidth="1"/>
    <col min="11531" max="11531" width="32.625" customWidth="1"/>
    <col min="11532" max="11532" width="33.875" bestFit="1" customWidth="1"/>
    <col min="11533" max="11533" width="32.625" customWidth="1"/>
    <col min="11534" max="11534" width="33.875" bestFit="1" customWidth="1"/>
    <col min="11535" max="11535" width="32.625" customWidth="1"/>
    <col min="11536" max="11536" width="33.875" bestFit="1" customWidth="1"/>
    <col min="11537" max="11537" width="32.625" customWidth="1"/>
    <col min="11538" max="11538" width="33.875" bestFit="1" customWidth="1"/>
    <col min="11539" max="11539" width="32.625" customWidth="1"/>
    <col min="11540" max="11540" width="22.75" bestFit="1" customWidth="1"/>
    <col min="11541" max="11541" width="32.625" customWidth="1"/>
    <col min="11542" max="11542" width="22.75" bestFit="1" customWidth="1"/>
    <col min="11543" max="11543" width="32.625" customWidth="1"/>
    <col min="11544" max="11544" width="22.75" bestFit="1" customWidth="1"/>
    <col min="11545" max="11545" width="32.625" customWidth="1"/>
    <col min="11546" max="11546" width="22.75" bestFit="1" customWidth="1"/>
    <col min="11547" max="11547" width="32.625" customWidth="1"/>
    <col min="11548" max="11548" width="22.75" bestFit="1" customWidth="1"/>
    <col min="11549" max="11549" width="32.625" customWidth="1"/>
    <col min="11550" max="11550" width="22.75" bestFit="1" customWidth="1"/>
    <col min="11777" max="11777" width="10.125" bestFit="1" customWidth="1"/>
    <col min="11778" max="11778" width="34.375" customWidth="1"/>
    <col min="11779" max="11779" width="6.25" bestFit="1" customWidth="1"/>
    <col min="11780" max="11780" width="7.875" bestFit="1" customWidth="1"/>
    <col min="11781" max="11781" width="19.75" customWidth="1"/>
    <col min="11782" max="11783" width="32.625" customWidth="1"/>
    <col min="11784" max="11784" width="35.375" bestFit="1" customWidth="1"/>
    <col min="11785" max="11785" width="1.125" customWidth="1"/>
    <col min="11786" max="11786" width="33.875" bestFit="1" customWidth="1"/>
    <col min="11787" max="11787" width="32.625" customWidth="1"/>
    <col min="11788" max="11788" width="33.875" bestFit="1" customWidth="1"/>
    <col min="11789" max="11789" width="32.625" customWidth="1"/>
    <col min="11790" max="11790" width="33.875" bestFit="1" customWidth="1"/>
    <col min="11791" max="11791" width="32.625" customWidth="1"/>
    <col min="11792" max="11792" width="33.875" bestFit="1" customWidth="1"/>
    <col min="11793" max="11793" width="32.625" customWidth="1"/>
    <col min="11794" max="11794" width="33.875" bestFit="1" customWidth="1"/>
    <col min="11795" max="11795" width="32.625" customWidth="1"/>
    <col min="11796" max="11796" width="22.75" bestFit="1" customWidth="1"/>
    <col min="11797" max="11797" width="32.625" customWidth="1"/>
    <col min="11798" max="11798" width="22.75" bestFit="1" customWidth="1"/>
    <col min="11799" max="11799" width="32.625" customWidth="1"/>
    <col min="11800" max="11800" width="22.75" bestFit="1" customWidth="1"/>
    <col min="11801" max="11801" width="32.625" customWidth="1"/>
    <col min="11802" max="11802" width="22.75" bestFit="1" customWidth="1"/>
    <col min="11803" max="11803" width="32.625" customWidth="1"/>
    <col min="11804" max="11804" width="22.75" bestFit="1" customWidth="1"/>
    <col min="11805" max="11805" width="32.625" customWidth="1"/>
    <col min="11806" max="11806" width="22.75" bestFit="1" customWidth="1"/>
    <col min="12033" max="12033" width="10.125" bestFit="1" customWidth="1"/>
    <col min="12034" max="12034" width="34.375" customWidth="1"/>
    <col min="12035" max="12035" width="6.25" bestFit="1" customWidth="1"/>
    <col min="12036" max="12036" width="7.875" bestFit="1" customWidth="1"/>
    <col min="12037" max="12037" width="19.75" customWidth="1"/>
    <col min="12038" max="12039" width="32.625" customWidth="1"/>
    <col min="12040" max="12040" width="35.375" bestFit="1" customWidth="1"/>
    <col min="12041" max="12041" width="1.125" customWidth="1"/>
    <col min="12042" max="12042" width="33.875" bestFit="1" customWidth="1"/>
    <col min="12043" max="12043" width="32.625" customWidth="1"/>
    <col min="12044" max="12044" width="33.875" bestFit="1" customWidth="1"/>
    <col min="12045" max="12045" width="32.625" customWidth="1"/>
    <col min="12046" max="12046" width="33.875" bestFit="1" customWidth="1"/>
    <col min="12047" max="12047" width="32.625" customWidth="1"/>
    <col min="12048" max="12048" width="33.875" bestFit="1" customWidth="1"/>
    <col min="12049" max="12049" width="32.625" customWidth="1"/>
    <col min="12050" max="12050" width="33.875" bestFit="1" customWidth="1"/>
    <col min="12051" max="12051" width="32.625" customWidth="1"/>
    <col min="12052" max="12052" width="22.75" bestFit="1" customWidth="1"/>
    <col min="12053" max="12053" width="32.625" customWidth="1"/>
    <col min="12054" max="12054" width="22.75" bestFit="1" customWidth="1"/>
    <col min="12055" max="12055" width="32.625" customWidth="1"/>
    <col min="12056" max="12056" width="22.75" bestFit="1" customWidth="1"/>
    <col min="12057" max="12057" width="32.625" customWidth="1"/>
    <col min="12058" max="12058" width="22.75" bestFit="1" customWidth="1"/>
    <col min="12059" max="12059" width="32.625" customWidth="1"/>
    <col min="12060" max="12060" width="22.75" bestFit="1" customWidth="1"/>
    <col min="12061" max="12061" width="32.625" customWidth="1"/>
    <col min="12062" max="12062" width="22.75" bestFit="1" customWidth="1"/>
    <col min="12289" max="12289" width="10.125" bestFit="1" customWidth="1"/>
    <col min="12290" max="12290" width="34.375" customWidth="1"/>
    <col min="12291" max="12291" width="6.25" bestFit="1" customWidth="1"/>
    <col min="12292" max="12292" width="7.875" bestFit="1" customWidth="1"/>
    <col min="12293" max="12293" width="19.75" customWidth="1"/>
    <col min="12294" max="12295" width="32.625" customWidth="1"/>
    <col min="12296" max="12296" width="35.375" bestFit="1" customWidth="1"/>
    <col min="12297" max="12297" width="1.125" customWidth="1"/>
    <col min="12298" max="12298" width="33.875" bestFit="1" customWidth="1"/>
    <col min="12299" max="12299" width="32.625" customWidth="1"/>
    <col min="12300" max="12300" width="33.875" bestFit="1" customWidth="1"/>
    <col min="12301" max="12301" width="32.625" customWidth="1"/>
    <col min="12302" max="12302" width="33.875" bestFit="1" customWidth="1"/>
    <col min="12303" max="12303" width="32.625" customWidth="1"/>
    <col min="12304" max="12304" width="33.875" bestFit="1" customWidth="1"/>
    <col min="12305" max="12305" width="32.625" customWidth="1"/>
    <col min="12306" max="12306" width="33.875" bestFit="1" customWidth="1"/>
    <col min="12307" max="12307" width="32.625" customWidth="1"/>
    <col min="12308" max="12308" width="22.75" bestFit="1" customWidth="1"/>
    <col min="12309" max="12309" width="32.625" customWidth="1"/>
    <col min="12310" max="12310" width="22.75" bestFit="1" customWidth="1"/>
    <col min="12311" max="12311" width="32.625" customWidth="1"/>
    <col min="12312" max="12312" width="22.75" bestFit="1" customWidth="1"/>
    <col min="12313" max="12313" width="32.625" customWidth="1"/>
    <col min="12314" max="12314" width="22.75" bestFit="1" customWidth="1"/>
    <col min="12315" max="12315" width="32.625" customWidth="1"/>
    <col min="12316" max="12316" width="22.75" bestFit="1" customWidth="1"/>
    <col min="12317" max="12317" width="32.625" customWidth="1"/>
    <col min="12318" max="12318" width="22.75" bestFit="1" customWidth="1"/>
    <col min="12545" max="12545" width="10.125" bestFit="1" customWidth="1"/>
    <col min="12546" max="12546" width="34.375" customWidth="1"/>
    <col min="12547" max="12547" width="6.25" bestFit="1" customWidth="1"/>
    <col min="12548" max="12548" width="7.875" bestFit="1" customWidth="1"/>
    <col min="12549" max="12549" width="19.75" customWidth="1"/>
    <col min="12550" max="12551" width="32.625" customWidth="1"/>
    <col min="12552" max="12552" width="35.375" bestFit="1" customWidth="1"/>
    <col min="12553" max="12553" width="1.125" customWidth="1"/>
    <col min="12554" max="12554" width="33.875" bestFit="1" customWidth="1"/>
    <col min="12555" max="12555" width="32.625" customWidth="1"/>
    <col min="12556" max="12556" width="33.875" bestFit="1" customWidth="1"/>
    <col min="12557" max="12557" width="32.625" customWidth="1"/>
    <col min="12558" max="12558" width="33.875" bestFit="1" customWidth="1"/>
    <col min="12559" max="12559" width="32.625" customWidth="1"/>
    <col min="12560" max="12560" width="33.875" bestFit="1" customWidth="1"/>
    <col min="12561" max="12561" width="32.625" customWidth="1"/>
    <col min="12562" max="12562" width="33.875" bestFit="1" customWidth="1"/>
    <col min="12563" max="12563" width="32.625" customWidth="1"/>
    <col min="12564" max="12564" width="22.75" bestFit="1" customWidth="1"/>
    <col min="12565" max="12565" width="32.625" customWidth="1"/>
    <col min="12566" max="12566" width="22.75" bestFit="1" customWidth="1"/>
    <col min="12567" max="12567" width="32.625" customWidth="1"/>
    <col min="12568" max="12568" width="22.75" bestFit="1" customWidth="1"/>
    <col min="12569" max="12569" width="32.625" customWidth="1"/>
    <col min="12570" max="12570" width="22.75" bestFit="1" customWidth="1"/>
    <col min="12571" max="12571" width="32.625" customWidth="1"/>
    <col min="12572" max="12572" width="22.75" bestFit="1" customWidth="1"/>
    <col min="12573" max="12573" width="32.625" customWidth="1"/>
    <col min="12574" max="12574" width="22.75" bestFit="1" customWidth="1"/>
    <col min="12801" max="12801" width="10.125" bestFit="1" customWidth="1"/>
    <col min="12802" max="12802" width="34.375" customWidth="1"/>
    <col min="12803" max="12803" width="6.25" bestFit="1" customWidth="1"/>
    <col min="12804" max="12804" width="7.875" bestFit="1" customWidth="1"/>
    <col min="12805" max="12805" width="19.75" customWidth="1"/>
    <col min="12806" max="12807" width="32.625" customWidth="1"/>
    <col min="12808" max="12808" width="35.375" bestFit="1" customWidth="1"/>
    <col min="12809" max="12809" width="1.125" customWidth="1"/>
    <col min="12810" max="12810" width="33.875" bestFit="1" customWidth="1"/>
    <col min="12811" max="12811" width="32.625" customWidth="1"/>
    <col min="12812" max="12812" width="33.875" bestFit="1" customWidth="1"/>
    <col min="12813" max="12813" width="32.625" customWidth="1"/>
    <col min="12814" max="12814" width="33.875" bestFit="1" customWidth="1"/>
    <col min="12815" max="12815" width="32.625" customWidth="1"/>
    <col min="12816" max="12816" width="33.875" bestFit="1" customWidth="1"/>
    <col min="12817" max="12817" width="32.625" customWidth="1"/>
    <col min="12818" max="12818" width="33.875" bestFit="1" customWidth="1"/>
    <col min="12819" max="12819" width="32.625" customWidth="1"/>
    <col min="12820" max="12820" width="22.75" bestFit="1" customWidth="1"/>
    <col min="12821" max="12821" width="32.625" customWidth="1"/>
    <col min="12822" max="12822" width="22.75" bestFit="1" customWidth="1"/>
    <col min="12823" max="12823" width="32.625" customWidth="1"/>
    <col min="12824" max="12824" width="22.75" bestFit="1" customWidth="1"/>
    <col min="12825" max="12825" width="32.625" customWidth="1"/>
    <col min="12826" max="12826" width="22.75" bestFit="1" customWidth="1"/>
    <col min="12827" max="12827" width="32.625" customWidth="1"/>
    <col min="12828" max="12828" width="22.75" bestFit="1" customWidth="1"/>
    <col min="12829" max="12829" width="32.625" customWidth="1"/>
    <col min="12830" max="12830" width="22.75" bestFit="1" customWidth="1"/>
    <col min="13057" max="13057" width="10.125" bestFit="1" customWidth="1"/>
    <col min="13058" max="13058" width="34.375" customWidth="1"/>
    <col min="13059" max="13059" width="6.25" bestFit="1" customWidth="1"/>
    <col min="13060" max="13060" width="7.875" bestFit="1" customWidth="1"/>
    <col min="13061" max="13061" width="19.75" customWidth="1"/>
    <col min="13062" max="13063" width="32.625" customWidth="1"/>
    <col min="13064" max="13064" width="35.375" bestFit="1" customWidth="1"/>
    <col min="13065" max="13065" width="1.125" customWidth="1"/>
    <col min="13066" max="13066" width="33.875" bestFit="1" customWidth="1"/>
    <col min="13067" max="13067" width="32.625" customWidth="1"/>
    <col min="13068" max="13068" width="33.875" bestFit="1" customWidth="1"/>
    <col min="13069" max="13069" width="32.625" customWidth="1"/>
    <col min="13070" max="13070" width="33.875" bestFit="1" customWidth="1"/>
    <col min="13071" max="13071" width="32.625" customWidth="1"/>
    <col min="13072" max="13072" width="33.875" bestFit="1" customWidth="1"/>
    <col min="13073" max="13073" width="32.625" customWidth="1"/>
    <col min="13074" max="13074" width="33.875" bestFit="1" customWidth="1"/>
    <col min="13075" max="13075" width="32.625" customWidth="1"/>
    <col min="13076" max="13076" width="22.75" bestFit="1" customWidth="1"/>
    <col min="13077" max="13077" width="32.625" customWidth="1"/>
    <col min="13078" max="13078" width="22.75" bestFit="1" customWidth="1"/>
    <col min="13079" max="13079" width="32.625" customWidth="1"/>
    <col min="13080" max="13080" width="22.75" bestFit="1" customWidth="1"/>
    <col min="13081" max="13081" width="32.625" customWidth="1"/>
    <col min="13082" max="13082" width="22.75" bestFit="1" customWidth="1"/>
    <col min="13083" max="13083" width="32.625" customWidth="1"/>
    <col min="13084" max="13084" width="22.75" bestFit="1" customWidth="1"/>
    <col min="13085" max="13085" width="32.625" customWidth="1"/>
    <col min="13086" max="13086" width="22.75" bestFit="1" customWidth="1"/>
    <col min="13313" max="13313" width="10.125" bestFit="1" customWidth="1"/>
    <col min="13314" max="13314" width="34.375" customWidth="1"/>
    <col min="13315" max="13315" width="6.25" bestFit="1" customWidth="1"/>
    <col min="13316" max="13316" width="7.875" bestFit="1" customWidth="1"/>
    <col min="13317" max="13317" width="19.75" customWidth="1"/>
    <col min="13318" max="13319" width="32.625" customWidth="1"/>
    <col min="13320" max="13320" width="35.375" bestFit="1" customWidth="1"/>
    <col min="13321" max="13321" width="1.125" customWidth="1"/>
    <col min="13322" max="13322" width="33.875" bestFit="1" customWidth="1"/>
    <col min="13323" max="13323" width="32.625" customWidth="1"/>
    <col min="13324" max="13324" width="33.875" bestFit="1" customWidth="1"/>
    <col min="13325" max="13325" width="32.625" customWidth="1"/>
    <col min="13326" max="13326" width="33.875" bestFit="1" customWidth="1"/>
    <col min="13327" max="13327" width="32.625" customWidth="1"/>
    <col min="13328" max="13328" width="33.875" bestFit="1" customWidth="1"/>
    <col min="13329" max="13329" width="32.625" customWidth="1"/>
    <col min="13330" max="13330" width="33.875" bestFit="1" customWidth="1"/>
    <col min="13331" max="13331" width="32.625" customWidth="1"/>
    <col min="13332" max="13332" width="22.75" bestFit="1" customWidth="1"/>
    <col min="13333" max="13333" width="32.625" customWidth="1"/>
    <col min="13334" max="13334" width="22.75" bestFit="1" customWidth="1"/>
    <col min="13335" max="13335" width="32.625" customWidth="1"/>
    <col min="13336" max="13336" width="22.75" bestFit="1" customWidth="1"/>
    <col min="13337" max="13337" width="32.625" customWidth="1"/>
    <col min="13338" max="13338" width="22.75" bestFit="1" customWidth="1"/>
    <col min="13339" max="13339" width="32.625" customWidth="1"/>
    <col min="13340" max="13340" width="22.75" bestFit="1" customWidth="1"/>
    <col min="13341" max="13341" width="32.625" customWidth="1"/>
    <col min="13342" max="13342" width="22.75" bestFit="1" customWidth="1"/>
    <col min="13569" max="13569" width="10.125" bestFit="1" customWidth="1"/>
    <col min="13570" max="13570" width="34.375" customWidth="1"/>
    <col min="13571" max="13571" width="6.25" bestFit="1" customWidth="1"/>
    <col min="13572" max="13572" width="7.875" bestFit="1" customWidth="1"/>
    <col min="13573" max="13573" width="19.75" customWidth="1"/>
    <col min="13574" max="13575" width="32.625" customWidth="1"/>
    <col min="13576" max="13576" width="35.375" bestFit="1" customWidth="1"/>
    <col min="13577" max="13577" width="1.125" customWidth="1"/>
    <col min="13578" max="13578" width="33.875" bestFit="1" customWidth="1"/>
    <col min="13579" max="13579" width="32.625" customWidth="1"/>
    <col min="13580" max="13580" width="33.875" bestFit="1" customWidth="1"/>
    <col min="13581" max="13581" width="32.625" customWidth="1"/>
    <col min="13582" max="13582" width="33.875" bestFit="1" customWidth="1"/>
    <col min="13583" max="13583" width="32.625" customWidth="1"/>
    <col min="13584" max="13584" width="33.875" bestFit="1" customWidth="1"/>
    <col min="13585" max="13585" width="32.625" customWidth="1"/>
    <col min="13586" max="13586" width="33.875" bestFit="1" customWidth="1"/>
    <col min="13587" max="13587" width="32.625" customWidth="1"/>
    <col min="13588" max="13588" width="22.75" bestFit="1" customWidth="1"/>
    <col min="13589" max="13589" width="32.625" customWidth="1"/>
    <col min="13590" max="13590" width="22.75" bestFit="1" customWidth="1"/>
    <col min="13591" max="13591" width="32.625" customWidth="1"/>
    <col min="13592" max="13592" width="22.75" bestFit="1" customWidth="1"/>
    <col min="13593" max="13593" width="32.625" customWidth="1"/>
    <col min="13594" max="13594" width="22.75" bestFit="1" customWidth="1"/>
    <col min="13595" max="13595" width="32.625" customWidth="1"/>
    <col min="13596" max="13596" width="22.75" bestFit="1" customWidth="1"/>
    <col min="13597" max="13597" width="32.625" customWidth="1"/>
    <col min="13598" max="13598" width="22.75" bestFit="1" customWidth="1"/>
    <col min="13825" max="13825" width="10.125" bestFit="1" customWidth="1"/>
    <col min="13826" max="13826" width="34.375" customWidth="1"/>
    <col min="13827" max="13827" width="6.25" bestFit="1" customWidth="1"/>
    <col min="13828" max="13828" width="7.875" bestFit="1" customWidth="1"/>
    <col min="13829" max="13829" width="19.75" customWidth="1"/>
    <col min="13830" max="13831" width="32.625" customWidth="1"/>
    <col min="13832" max="13832" width="35.375" bestFit="1" customWidth="1"/>
    <col min="13833" max="13833" width="1.125" customWidth="1"/>
    <col min="13834" max="13834" width="33.875" bestFit="1" customWidth="1"/>
    <col min="13835" max="13835" width="32.625" customWidth="1"/>
    <col min="13836" max="13836" width="33.875" bestFit="1" customWidth="1"/>
    <col min="13837" max="13837" width="32.625" customWidth="1"/>
    <col min="13838" max="13838" width="33.875" bestFit="1" customWidth="1"/>
    <col min="13839" max="13839" width="32.625" customWidth="1"/>
    <col min="13840" max="13840" width="33.875" bestFit="1" customWidth="1"/>
    <col min="13841" max="13841" width="32.625" customWidth="1"/>
    <col min="13842" max="13842" width="33.875" bestFit="1" customWidth="1"/>
    <col min="13843" max="13843" width="32.625" customWidth="1"/>
    <col min="13844" max="13844" width="22.75" bestFit="1" customWidth="1"/>
    <col min="13845" max="13845" width="32.625" customWidth="1"/>
    <col min="13846" max="13846" width="22.75" bestFit="1" customWidth="1"/>
    <col min="13847" max="13847" width="32.625" customWidth="1"/>
    <col min="13848" max="13848" width="22.75" bestFit="1" customWidth="1"/>
    <col min="13849" max="13849" width="32.625" customWidth="1"/>
    <col min="13850" max="13850" width="22.75" bestFit="1" customWidth="1"/>
    <col min="13851" max="13851" width="32.625" customWidth="1"/>
    <col min="13852" max="13852" width="22.75" bestFit="1" customWidth="1"/>
    <col min="13853" max="13853" width="32.625" customWidth="1"/>
    <col min="13854" max="13854" width="22.75" bestFit="1" customWidth="1"/>
    <col min="14081" max="14081" width="10.125" bestFit="1" customWidth="1"/>
    <col min="14082" max="14082" width="34.375" customWidth="1"/>
    <col min="14083" max="14083" width="6.25" bestFit="1" customWidth="1"/>
    <col min="14084" max="14084" width="7.875" bestFit="1" customWidth="1"/>
    <col min="14085" max="14085" width="19.75" customWidth="1"/>
    <col min="14086" max="14087" width="32.625" customWidth="1"/>
    <col min="14088" max="14088" width="35.375" bestFit="1" customWidth="1"/>
    <col min="14089" max="14089" width="1.125" customWidth="1"/>
    <col min="14090" max="14090" width="33.875" bestFit="1" customWidth="1"/>
    <col min="14091" max="14091" width="32.625" customWidth="1"/>
    <col min="14092" max="14092" width="33.875" bestFit="1" customWidth="1"/>
    <col min="14093" max="14093" width="32.625" customWidth="1"/>
    <col min="14094" max="14094" width="33.875" bestFit="1" customWidth="1"/>
    <col min="14095" max="14095" width="32.625" customWidth="1"/>
    <col min="14096" max="14096" width="33.875" bestFit="1" customWidth="1"/>
    <col min="14097" max="14097" width="32.625" customWidth="1"/>
    <col min="14098" max="14098" width="33.875" bestFit="1" customWidth="1"/>
    <col min="14099" max="14099" width="32.625" customWidth="1"/>
    <col min="14100" max="14100" width="22.75" bestFit="1" customWidth="1"/>
    <col min="14101" max="14101" width="32.625" customWidth="1"/>
    <col min="14102" max="14102" width="22.75" bestFit="1" customWidth="1"/>
    <col min="14103" max="14103" width="32.625" customWidth="1"/>
    <col min="14104" max="14104" width="22.75" bestFit="1" customWidth="1"/>
    <col min="14105" max="14105" width="32.625" customWidth="1"/>
    <col min="14106" max="14106" width="22.75" bestFit="1" customWidth="1"/>
    <col min="14107" max="14107" width="32.625" customWidth="1"/>
    <col min="14108" max="14108" width="22.75" bestFit="1" customWidth="1"/>
    <col min="14109" max="14109" width="32.625" customWidth="1"/>
    <col min="14110" max="14110" width="22.75" bestFit="1" customWidth="1"/>
    <col min="14337" max="14337" width="10.125" bestFit="1" customWidth="1"/>
    <col min="14338" max="14338" width="34.375" customWidth="1"/>
    <col min="14339" max="14339" width="6.25" bestFit="1" customWidth="1"/>
    <col min="14340" max="14340" width="7.875" bestFit="1" customWidth="1"/>
    <col min="14341" max="14341" width="19.75" customWidth="1"/>
    <col min="14342" max="14343" width="32.625" customWidth="1"/>
    <col min="14344" max="14344" width="35.375" bestFit="1" customWidth="1"/>
    <col min="14345" max="14345" width="1.125" customWidth="1"/>
    <col min="14346" max="14346" width="33.875" bestFit="1" customWidth="1"/>
    <col min="14347" max="14347" width="32.625" customWidth="1"/>
    <col min="14348" max="14348" width="33.875" bestFit="1" customWidth="1"/>
    <col min="14349" max="14349" width="32.625" customWidth="1"/>
    <col min="14350" max="14350" width="33.875" bestFit="1" customWidth="1"/>
    <col min="14351" max="14351" width="32.625" customWidth="1"/>
    <col min="14352" max="14352" width="33.875" bestFit="1" customWidth="1"/>
    <col min="14353" max="14353" width="32.625" customWidth="1"/>
    <col min="14354" max="14354" width="33.875" bestFit="1" customWidth="1"/>
    <col min="14355" max="14355" width="32.625" customWidth="1"/>
    <col min="14356" max="14356" width="22.75" bestFit="1" customWidth="1"/>
    <col min="14357" max="14357" width="32.625" customWidth="1"/>
    <col min="14358" max="14358" width="22.75" bestFit="1" customWidth="1"/>
    <col min="14359" max="14359" width="32.625" customWidth="1"/>
    <col min="14360" max="14360" width="22.75" bestFit="1" customWidth="1"/>
    <col min="14361" max="14361" width="32.625" customWidth="1"/>
    <col min="14362" max="14362" width="22.75" bestFit="1" customWidth="1"/>
    <col min="14363" max="14363" width="32.625" customWidth="1"/>
    <col min="14364" max="14364" width="22.75" bestFit="1" customWidth="1"/>
    <col min="14365" max="14365" width="32.625" customWidth="1"/>
    <col min="14366" max="14366" width="22.75" bestFit="1" customWidth="1"/>
    <col min="14593" max="14593" width="10.125" bestFit="1" customWidth="1"/>
    <col min="14594" max="14594" width="34.375" customWidth="1"/>
    <col min="14595" max="14595" width="6.25" bestFit="1" customWidth="1"/>
    <col min="14596" max="14596" width="7.875" bestFit="1" customWidth="1"/>
    <col min="14597" max="14597" width="19.75" customWidth="1"/>
    <col min="14598" max="14599" width="32.625" customWidth="1"/>
    <col min="14600" max="14600" width="35.375" bestFit="1" customWidth="1"/>
    <col min="14601" max="14601" width="1.125" customWidth="1"/>
    <col min="14602" max="14602" width="33.875" bestFit="1" customWidth="1"/>
    <col min="14603" max="14603" width="32.625" customWidth="1"/>
    <col min="14604" max="14604" width="33.875" bestFit="1" customWidth="1"/>
    <col min="14605" max="14605" width="32.625" customWidth="1"/>
    <col min="14606" max="14606" width="33.875" bestFit="1" customWidth="1"/>
    <col min="14607" max="14607" width="32.625" customWidth="1"/>
    <col min="14608" max="14608" width="33.875" bestFit="1" customWidth="1"/>
    <col min="14609" max="14609" width="32.625" customWidth="1"/>
    <col min="14610" max="14610" width="33.875" bestFit="1" customWidth="1"/>
    <col min="14611" max="14611" width="32.625" customWidth="1"/>
    <col min="14612" max="14612" width="22.75" bestFit="1" customWidth="1"/>
    <col min="14613" max="14613" width="32.625" customWidth="1"/>
    <col min="14614" max="14614" width="22.75" bestFit="1" customWidth="1"/>
    <col min="14615" max="14615" width="32.625" customWidth="1"/>
    <col min="14616" max="14616" width="22.75" bestFit="1" customWidth="1"/>
    <col min="14617" max="14617" width="32.625" customWidth="1"/>
    <col min="14618" max="14618" width="22.75" bestFit="1" customWidth="1"/>
    <col min="14619" max="14619" width="32.625" customWidth="1"/>
    <col min="14620" max="14620" width="22.75" bestFit="1" customWidth="1"/>
    <col min="14621" max="14621" width="32.625" customWidth="1"/>
    <col min="14622" max="14622" width="22.75" bestFit="1" customWidth="1"/>
    <col min="14849" max="14849" width="10.125" bestFit="1" customWidth="1"/>
    <col min="14850" max="14850" width="34.375" customWidth="1"/>
    <col min="14851" max="14851" width="6.25" bestFit="1" customWidth="1"/>
    <col min="14852" max="14852" width="7.875" bestFit="1" customWidth="1"/>
    <col min="14853" max="14853" width="19.75" customWidth="1"/>
    <col min="14854" max="14855" width="32.625" customWidth="1"/>
    <col min="14856" max="14856" width="35.375" bestFit="1" customWidth="1"/>
    <col min="14857" max="14857" width="1.125" customWidth="1"/>
    <col min="14858" max="14858" width="33.875" bestFit="1" customWidth="1"/>
    <col min="14859" max="14859" width="32.625" customWidth="1"/>
    <col min="14860" max="14860" width="33.875" bestFit="1" customWidth="1"/>
    <col min="14861" max="14861" width="32.625" customWidth="1"/>
    <col min="14862" max="14862" width="33.875" bestFit="1" customWidth="1"/>
    <col min="14863" max="14863" width="32.625" customWidth="1"/>
    <col min="14864" max="14864" width="33.875" bestFit="1" customWidth="1"/>
    <col min="14865" max="14865" width="32.625" customWidth="1"/>
    <col min="14866" max="14866" width="33.875" bestFit="1" customWidth="1"/>
    <col min="14867" max="14867" width="32.625" customWidth="1"/>
    <col min="14868" max="14868" width="22.75" bestFit="1" customWidth="1"/>
    <col min="14869" max="14869" width="32.625" customWidth="1"/>
    <col min="14870" max="14870" width="22.75" bestFit="1" customWidth="1"/>
    <col min="14871" max="14871" width="32.625" customWidth="1"/>
    <col min="14872" max="14872" width="22.75" bestFit="1" customWidth="1"/>
    <col min="14873" max="14873" width="32.625" customWidth="1"/>
    <col min="14874" max="14874" width="22.75" bestFit="1" customWidth="1"/>
    <col min="14875" max="14875" width="32.625" customWidth="1"/>
    <col min="14876" max="14876" width="22.75" bestFit="1" customWidth="1"/>
    <col min="14877" max="14877" width="32.625" customWidth="1"/>
    <col min="14878" max="14878" width="22.75" bestFit="1" customWidth="1"/>
    <col min="15105" max="15105" width="10.125" bestFit="1" customWidth="1"/>
    <col min="15106" max="15106" width="34.375" customWidth="1"/>
    <col min="15107" max="15107" width="6.25" bestFit="1" customWidth="1"/>
    <col min="15108" max="15108" width="7.875" bestFit="1" customWidth="1"/>
    <col min="15109" max="15109" width="19.75" customWidth="1"/>
    <col min="15110" max="15111" width="32.625" customWidth="1"/>
    <col min="15112" max="15112" width="35.375" bestFit="1" customWidth="1"/>
    <col min="15113" max="15113" width="1.125" customWidth="1"/>
    <col min="15114" max="15114" width="33.875" bestFit="1" customWidth="1"/>
    <col min="15115" max="15115" width="32.625" customWidth="1"/>
    <col min="15116" max="15116" width="33.875" bestFit="1" customWidth="1"/>
    <col min="15117" max="15117" width="32.625" customWidth="1"/>
    <col min="15118" max="15118" width="33.875" bestFit="1" customWidth="1"/>
    <col min="15119" max="15119" width="32.625" customWidth="1"/>
    <col min="15120" max="15120" width="33.875" bestFit="1" customWidth="1"/>
    <col min="15121" max="15121" width="32.625" customWidth="1"/>
    <col min="15122" max="15122" width="33.875" bestFit="1" customWidth="1"/>
    <col min="15123" max="15123" width="32.625" customWidth="1"/>
    <col min="15124" max="15124" width="22.75" bestFit="1" customWidth="1"/>
    <col min="15125" max="15125" width="32.625" customWidth="1"/>
    <col min="15126" max="15126" width="22.75" bestFit="1" customWidth="1"/>
    <col min="15127" max="15127" width="32.625" customWidth="1"/>
    <col min="15128" max="15128" width="22.75" bestFit="1" customWidth="1"/>
    <col min="15129" max="15129" width="32.625" customWidth="1"/>
    <col min="15130" max="15130" width="22.75" bestFit="1" customWidth="1"/>
    <col min="15131" max="15131" width="32.625" customWidth="1"/>
    <col min="15132" max="15132" width="22.75" bestFit="1" customWidth="1"/>
    <col min="15133" max="15133" width="32.625" customWidth="1"/>
    <col min="15134" max="15134" width="22.75" bestFit="1" customWidth="1"/>
    <col min="15361" max="15361" width="10.125" bestFit="1" customWidth="1"/>
    <col min="15362" max="15362" width="34.375" customWidth="1"/>
    <col min="15363" max="15363" width="6.25" bestFit="1" customWidth="1"/>
    <col min="15364" max="15364" width="7.875" bestFit="1" customWidth="1"/>
    <col min="15365" max="15365" width="19.75" customWidth="1"/>
    <col min="15366" max="15367" width="32.625" customWidth="1"/>
    <col min="15368" max="15368" width="35.375" bestFit="1" customWidth="1"/>
    <col min="15369" max="15369" width="1.125" customWidth="1"/>
    <col min="15370" max="15370" width="33.875" bestFit="1" customWidth="1"/>
    <col min="15371" max="15371" width="32.625" customWidth="1"/>
    <col min="15372" max="15372" width="33.875" bestFit="1" customWidth="1"/>
    <col min="15373" max="15373" width="32.625" customWidth="1"/>
    <col min="15374" max="15374" width="33.875" bestFit="1" customWidth="1"/>
    <col min="15375" max="15375" width="32.625" customWidth="1"/>
    <col min="15376" max="15376" width="33.875" bestFit="1" customWidth="1"/>
    <col min="15377" max="15377" width="32.625" customWidth="1"/>
    <col min="15378" max="15378" width="33.875" bestFit="1" customWidth="1"/>
    <col min="15379" max="15379" width="32.625" customWidth="1"/>
    <col min="15380" max="15380" width="22.75" bestFit="1" customWidth="1"/>
    <col min="15381" max="15381" width="32.625" customWidth="1"/>
    <col min="15382" max="15382" width="22.75" bestFit="1" customWidth="1"/>
    <col min="15383" max="15383" width="32.625" customWidth="1"/>
    <col min="15384" max="15384" width="22.75" bestFit="1" customWidth="1"/>
    <col min="15385" max="15385" width="32.625" customWidth="1"/>
    <col min="15386" max="15386" width="22.75" bestFit="1" customWidth="1"/>
    <col min="15387" max="15387" width="32.625" customWidth="1"/>
    <col min="15388" max="15388" width="22.75" bestFit="1" customWidth="1"/>
    <col min="15389" max="15389" width="32.625" customWidth="1"/>
    <col min="15390" max="15390" width="22.75" bestFit="1" customWidth="1"/>
    <col min="15617" max="15617" width="10.125" bestFit="1" customWidth="1"/>
    <col min="15618" max="15618" width="34.375" customWidth="1"/>
    <col min="15619" max="15619" width="6.25" bestFit="1" customWidth="1"/>
    <col min="15620" max="15620" width="7.875" bestFit="1" customWidth="1"/>
    <col min="15621" max="15621" width="19.75" customWidth="1"/>
    <col min="15622" max="15623" width="32.625" customWidth="1"/>
    <col min="15624" max="15624" width="35.375" bestFit="1" customWidth="1"/>
    <col min="15625" max="15625" width="1.125" customWidth="1"/>
    <col min="15626" max="15626" width="33.875" bestFit="1" customWidth="1"/>
    <col min="15627" max="15627" width="32.625" customWidth="1"/>
    <col min="15628" max="15628" width="33.875" bestFit="1" customWidth="1"/>
    <col min="15629" max="15629" width="32.625" customWidth="1"/>
    <col min="15630" max="15630" width="33.875" bestFit="1" customWidth="1"/>
    <col min="15631" max="15631" width="32.625" customWidth="1"/>
    <col min="15632" max="15632" width="33.875" bestFit="1" customWidth="1"/>
    <col min="15633" max="15633" width="32.625" customWidth="1"/>
    <col min="15634" max="15634" width="33.875" bestFit="1" customWidth="1"/>
    <col min="15635" max="15635" width="32.625" customWidth="1"/>
    <col min="15636" max="15636" width="22.75" bestFit="1" customWidth="1"/>
    <col min="15637" max="15637" width="32.625" customWidth="1"/>
    <col min="15638" max="15638" width="22.75" bestFit="1" customWidth="1"/>
    <col min="15639" max="15639" width="32.625" customWidth="1"/>
    <col min="15640" max="15640" width="22.75" bestFit="1" customWidth="1"/>
    <col min="15641" max="15641" width="32.625" customWidth="1"/>
    <col min="15642" max="15642" width="22.75" bestFit="1" customWidth="1"/>
    <col min="15643" max="15643" width="32.625" customWidth="1"/>
    <col min="15644" max="15644" width="22.75" bestFit="1" customWidth="1"/>
    <col min="15645" max="15645" width="32.625" customWidth="1"/>
    <col min="15646" max="15646" width="22.75" bestFit="1" customWidth="1"/>
    <col min="15873" max="15873" width="10.125" bestFit="1" customWidth="1"/>
    <col min="15874" max="15874" width="34.375" customWidth="1"/>
    <col min="15875" max="15875" width="6.25" bestFit="1" customWidth="1"/>
    <col min="15876" max="15876" width="7.875" bestFit="1" customWidth="1"/>
    <col min="15877" max="15877" width="19.75" customWidth="1"/>
    <col min="15878" max="15879" width="32.625" customWidth="1"/>
    <col min="15880" max="15880" width="35.375" bestFit="1" customWidth="1"/>
    <col min="15881" max="15881" width="1.125" customWidth="1"/>
    <col min="15882" max="15882" width="33.875" bestFit="1" customWidth="1"/>
    <col min="15883" max="15883" width="32.625" customWidth="1"/>
    <col min="15884" max="15884" width="33.875" bestFit="1" customWidth="1"/>
    <col min="15885" max="15885" width="32.625" customWidth="1"/>
    <col min="15886" max="15886" width="33.875" bestFit="1" customWidth="1"/>
    <col min="15887" max="15887" width="32.625" customWidth="1"/>
    <col min="15888" max="15888" width="33.875" bestFit="1" customWidth="1"/>
    <col min="15889" max="15889" width="32.625" customWidth="1"/>
    <col min="15890" max="15890" width="33.875" bestFit="1" customWidth="1"/>
    <col min="15891" max="15891" width="32.625" customWidth="1"/>
    <col min="15892" max="15892" width="22.75" bestFit="1" customWidth="1"/>
    <col min="15893" max="15893" width="32.625" customWidth="1"/>
    <col min="15894" max="15894" width="22.75" bestFit="1" customWidth="1"/>
    <col min="15895" max="15895" width="32.625" customWidth="1"/>
    <col min="15896" max="15896" width="22.75" bestFit="1" customWidth="1"/>
    <col min="15897" max="15897" width="32.625" customWidth="1"/>
    <col min="15898" max="15898" width="22.75" bestFit="1" customWidth="1"/>
    <col min="15899" max="15899" width="32.625" customWidth="1"/>
    <col min="15900" max="15900" width="22.75" bestFit="1" customWidth="1"/>
    <col min="15901" max="15901" width="32.625" customWidth="1"/>
    <col min="15902" max="15902" width="22.75" bestFit="1" customWidth="1"/>
    <col min="16129" max="16129" width="10.125" bestFit="1" customWidth="1"/>
    <col min="16130" max="16130" width="34.375" customWidth="1"/>
    <col min="16131" max="16131" width="6.25" bestFit="1" customWidth="1"/>
    <col min="16132" max="16132" width="7.875" bestFit="1" customWidth="1"/>
    <col min="16133" max="16133" width="19.75" customWidth="1"/>
    <col min="16134" max="16135" width="32.625" customWidth="1"/>
    <col min="16136" max="16136" width="35.375" bestFit="1" customWidth="1"/>
    <col min="16137" max="16137" width="1.125" customWidth="1"/>
    <col min="16138" max="16138" width="33.875" bestFit="1" customWidth="1"/>
    <col min="16139" max="16139" width="32.625" customWidth="1"/>
    <col min="16140" max="16140" width="33.875" bestFit="1" customWidth="1"/>
    <col min="16141" max="16141" width="32.625" customWidth="1"/>
    <col min="16142" max="16142" width="33.875" bestFit="1" customWidth="1"/>
    <col min="16143" max="16143" width="32.625" customWidth="1"/>
    <col min="16144" max="16144" width="33.875" bestFit="1" customWidth="1"/>
    <col min="16145" max="16145" width="32.625" customWidth="1"/>
    <col min="16146" max="16146" width="33.875" bestFit="1" customWidth="1"/>
    <col min="16147" max="16147" width="32.625" customWidth="1"/>
    <col min="16148" max="16148" width="22.75" bestFit="1" customWidth="1"/>
    <col min="16149" max="16149" width="32.625" customWidth="1"/>
    <col min="16150" max="16150" width="22.75" bestFit="1" customWidth="1"/>
    <col min="16151" max="16151" width="32.625" customWidth="1"/>
    <col min="16152" max="16152" width="22.75" bestFit="1" customWidth="1"/>
    <col min="16153" max="16153" width="32.625" customWidth="1"/>
    <col min="16154" max="16154" width="22.75" bestFit="1" customWidth="1"/>
    <col min="16155" max="16155" width="32.625" customWidth="1"/>
    <col min="16156" max="16156" width="22.75" bestFit="1" customWidth="1"/>
    <col min="16157" max="16157" width="32.625" customWidth="1"/>
    <col min="16158" max="16158" width="22.75" bestFit="1" customWidth="1"/>
  </cols>
  <sheetData>
    <row r="1" spans="1:30" ht="33.75" customHeight="1"/>
    <row r="2" spans="1:30" ht="114.75" customHeight="1">
      <c r="A2" s="434" t="s">
        <v>377</v>
      </c>
      <c r="B2" s="434"/>
      <c r="C2" s="434"/>
      <c r="D2" s="434"/>
      <c r="E2" s="434"/>
      <c r="F2" s="434"/>
      <c r="G2" s="434"/>
      <c r="H2" s="434"/>
    </row>
    <row r="3" spans="1:30" ht="48.75" customHeight="1">
      <c r="A3" s="134"/>
      <c r="B3" s="134"/>
      <c r="C3" s="134"/>
      <c r="D3" s="134"/>
      <c r="E3" s="134"/>
      <c r="F3" s="134"/>
      <c r="G3" s="134"/>
      <c r="H3" s="134"/>
    </row>
    <row r="4" spans="1:30" ht="15" thickBot="1"/>
    <row r="5" spans="1:30" s="136" customFormat="1" ht="47.25" customHeight="1">
      <c r="A5" s="435" t="s">
        <v>210</v>
      </c>
      <c r="B5" s="436"/>
      <c r="C5" s="437"/>
      <c r="D5" s="437"/>
      <c r="E5" s="438"/>
      <c r="F5" s="447" t="s">
        <v>375</v>
      </c>
      <c r="G5" s="450" t="s">
        <v>376</v>
      </c>
      <c r="H5" s="450" t="s">
        <v>109</v>
      </c>
      <c r="I5" s="135"/>
      <c r="J5" s="451"/>
      <c r="K5" s="135"/>
      <c r="L5" s="451"/>
      <c r="M5" s="135"/>
      <c r="N5" s="451"/>
      <c r="O5" s="135"/>
      <c r="P5" s="451"/>
      <c r="Q5" s="135"/>
      <c r="R5" s="451"/>
      <c r="S5" s="135"/>
      <c r="T5" s="451"/>
      <c r="U5" s="135"/>
      <c r="V5" s="451"/>
      <c r="W5" s="135"/>
      <c r="X5" s="451"/>
      <c r="Y5" s="135"/>
      <c r="Z5" s="451"/>
      <c r="AA5" s="135"/>
      <c r="AB5" s="451"/>
      <c r="AC5" s="135"/>
      <c r="AD5" s="451"/>
    </row>
    <row r="6" spans="1:30" s="136" customFormat="1" ht="43.5" customHeight="1">
      <c r="A6" s="439"/>
      <c r="B6" s="440"/>
      <c r="C6" s="441"/>
      <c r="D6" s="441"/>
      <c r="E6" s="442"/>
      <c r="F6" s="448"/>
      <c r="G6" s="448"/>
      <c r="H6" s="448"/>
      <c r="I6" s="137"/>
      <c r="J6" s="452"/>
      <c r="K6" s="137"/>
      <c r="L6" s="452"/>
      <c r="M6" s="137"/>
      <c r="N6" s="452"/>
      <c r="O6" s="137"/>
      <c r="P6" s="452"/>
      <c r="Q6" s="137"/>
      <c r="R6" s="452"/>
      <c r="S6" s="137"/>
      <c r="T6" s="452"/>
      <c r="U6" s="137"/>
      <c r="V6" s="452"/>
      <c r="W6" s="137"/>
      <c r="X6" s="452"/>
      <c r="Y6" s="137"/>
      <c r="Z6" s="452"/>
      <c r="AA6" s="137"/>
      <c r="AB6" s="452"/>
      <c r="AC6" s="137"/>
      <c r="AD6" s="452"/>
    </row>
    <row r="7" spans="1:30" s="136" customFormat="1" ht="54" customHeight="1" thickBot="1">
      <c r="A7" s="443"/>
      <c r="B7" s="444"/>
      <c r="C7" s="445"/>
      <c r="D7" s="445"/>
      <c r="E7" s="446"/>
      <c r="F7" s="449"/>
      <c r="G7" s="449"/>
      <c r="H7" s="449"/>
      <c r="I7" s="137"/>
      <c r="J7" s="452"/>
      <c r="K7" s="137"/>
      <c r="L7" s="452"/>
      <c r="M7" s="137"/>
      <c r="N7" s="452"/>
      <c r="O7" s="137"/>
      <c r="P7" s="452"/>
      <c r="Q7" s="137"/>
      <c r="R7" s="452"/>
      <c r="S7" s="137"/>
      <c r="T7" s="452"/>
      <c r="U7" s="137"/>
      <c r="V7" s="452"/>
      <c r="W7" s="137"/>
      <c r="X7" s="452"/>
      <c r="Y7" s="137"/>
      <c r="Z7" s="452"/>
      <c r="AA7" s="137"/>
      <c r="AB7" s="452"/>
      <c r="AC7" s="137"/>
      <c r="AD7" s="452"/>
    </row>
    <row r="8" spans="1:30" s="145" customFormat="1" ht="30">
      <c r="A8" s="138">
        <v>10</v>
      </c>
      <c r="B8" s="453" t="s">
        <v>211</v>
      </c>
      <c r="C8" s="454"/>
      <c r="D8" s="454"/>
      <c r="E8" s="455"/>
      <c r="F8" s="139">
        <f>SUM(F9:F11)</f>
        <v>88300</v>
      </c>
      <c r="G8" s="140">
        <f>SUM(G9:G11)</f>
        <v>38874.47</v>
      </c>
      <c r="H8" s="141">
        <f>G8/F8</f>
        <v>0.44025447338618345</v>
      </c>
      <c r="I8" s="142"/>
      <c r="J8" s="143"/>
      <c r="K8" s="142"/>
      <c r="L8" s="143"/>
      <c r="M8" s="142"/>
      <c r="N8" s="143"/>
      <c r="O8" s="142"/>
      <c r="P8" s="143"/>
      <c r="Q8" s="142"/>
      <c r="R8" s="144"/>
      <c r="S8" s="142"/>
      <c r="T8" s="143"/>
      <c r="U8" s="142"/>
      <c r="V8" s="143"/>
      <c r="W8" s="142"/>
      <c r="X8" s="143"/>
      <c r="Y8" s="142"/>
      <c r="Z8" s="143"/>
      <c r="AA8" s="142"/>
      <c r="AB8" s="143"/>
      <c r="AC8" s="142"/>
      <c r="AD8" s="143"/>
    </row>
    <row r="9" spans="1:30" s="151" customFormat="1" ht="30">
      <c r="A9" s="456"/>
      <c r="B9" s="459" t="s">
        <v>212</v>
      </c>
      <c r="C9" s="460"/>
      <c r="D9" s="460"/>
      <c r="E9" s="461"/>
      <c r="F9" s="146">
        <v>88300</v>
      </c>
      <c r="G9" s="147">
        <v>38874.47</v>
      </c>
      <c r="H9" s="148">
        <f>G9/F9</f>
        <v>0.44025447338618345</v>
      </c>
      <c r="I9" s="91"/>
      <c r="J9" s="149"/>
      <c r="K9" s="91"/>
      <c r="L9" s="149"/>
      <c r="M9" s="91"/>
      <c r="N9" s="149"/>
      <c r="O9" s="91"/>
      <c r="P9" s="149"/>
      <c r="Q9" s="91"/>
      <c r="R9" s="150"/>
      <c r="S9" s="91"/>
      <c r="T9" s="149"/>
      <c r="U9" s="91"/>
      <c r="V9" s="149"/>
      <c r="W9" s="91"/>
      <c r="X9" s="149"/>
      <c r="Y9" s="91"/>
      <c r="Z9" s="149"/>
      <c r="AA9" s="91"/>
      <c r="AB9" s="149"/>
      <c r="AC9" s="91"/>
      <c r="AD9" s="149"/>
    </row>
    <row r="10" spans="1:30" s="151" customFormat="1" ht="30">
      <c r="A10" s="457"/>
      <c r="B10" s="459" t="s">
        <v>213</v>
      </c>
      <c r="C10" s="460"/>
      <c r="D10" s="460"/>
      <c r="E10" s="461"/>
      <c r="F10" s="146">
        <v>0</v>
      </c>
      <c r="G10" s="147">
        <v>0</v>
      </c>
      <c r="H10" s="152" t="s">
        <v>139</v>
      </c>
      <c r="I10" s="91"/>
      <c r="J10" s="149"/>
      <c r="K10" s="91"/>
      <c r="L10" s="149"/>
      <c r="M10" s="91"/>
      <c r="N10" s="149"/>
      <c r="O10" s="91"/>
      <c r="P10" s="149"/>
      <c r="Q10" s="91"/>
      <c r="R10" s="150"/>
      <c r="S10" s="91"/>
      <c r="T10" s="149"/>
      <c r="U10" s="91"/>
      <c r="V10" s="149"/>
      <c r="W10" s="91"/>
      <c r="X10" s="149"/>
      <c r="Y10" s="91"/>
      <c r="Z10" s="149"/>
      <c r="AA10" s="91"/>
      <c r="AB10" s="149"/>
      <c r="AC10" s="91"/>
      <c r="AD10" s="149"/>
    </row>
    <row r="11" spans="1:30" s="151" customFormat="1" ht="30.75" thickBot="1">
      <c r="A11" s="458"/>
      <c r="B11" s="462" t="s">
        <v>214</v>
      </c>
      <c r="C11" s="463"/>
      <c r="D11" s="463"/>
      <c r="E11" s="464"/>
      <c r="F11" s="153">
        <v>0</v>
      </c>
      <c r="G11" s="154">
        <v>0</v>
      </c>
      <c r="H11" s="155" t="s">
        <v>139</v>
      </c>
      <c r="I11" s="91"/>
      <c r="J11" s="149"/>
      <c r="K11" s="91"/>
      <c r="L11" s="149"/>
      <c r="M11" s="91"/>
      <c r="N11" s="149"/>
      <c r="O11" s="91"/>
      <c r="P11" s="149"/>
      <c r="Q11" s="91"/>
      <c r="R11" s="150"/>
      <c r="S11" s="91"/>
      <c r="T11" s="149"/>
      <c r="U11" s="91"/>
      <c r="V11" s="149"/>
      <c r="W11" s="91"/>
      <c r="X11" s="149"/>
      <c r="Y11" s="91"/>
      <c r="Z11" s="149"/>
      <c r="AA11" s="91"/>
      <c r="AB11" s="149"/>
      <c r="AC11" s="91"/>
      <c r="AD11" s="149"/>
    </row>
    <row r="12" spans="1:30" s="145" customFormat="1" ht="30">
      <c r="A12" s="156">
        <v>600</v>
      </c>
      <c r="B12" s="453" t="s">
        <v>215</v>
      </c>
      <c r="C12" s="454"/>
      <c r="D12" s="454"/>
      <c r="E12" s="455"/>
      <c r="F12" s="139">
        <f>SUM(F13:F15)</f>
        <v>1385170.38</v>
      </c>
      <c r="G12" s="140">
        <f>SUM(G13:G15)</f>
        <v>1074849.1500000001</v>
      </c>
      <c r="H12" s="141">
        <f>G12/F12</f>
        <v>0.77596891004845214</v>
      </c>
      <c r="I12" s="142"/>
      <c r="J12" s="143"/>
      <c r="K12" s="142"/>
      <c r="L12" s="143"/>
      <c r="M12" s="142"/>
      <c r="N12" s="143"/>
      <c r="O12" s="142"/>
      <c r="P12" s="143"/>
      <c r="Q12" s="142"/>
      <c r="R12" s="144"/>
      <c r="S12" s="142"/>
      <c r="T12" s="143"/>
      <c r="U12" s="142"/>
      <c r="V12" s="143"/>
      <c r="W12" s="142"/>
      <c r="X12" s="143"/>
      <c r="Y12" s="142"/>
      <c r="Z12" s="143"/>
      <c r="AA12" s="142"/>
      <c r="AB12" s="143"/>
      <c r="AC12" s="142"/>
      <c r="AD12" s="143"/>
    </row>
    <row r="13" spans="1:30" s="151" customFormat="1" ht="30">
      <c r="A13" s="456"/>
      <c r="B13" s="459" t="s">
        <v>212</v>
      </c>
      <c r="C13" s="460"/>
      <c r="D13" s="460"/>
      <c r="E13" s="461"/>
      <c r="F13" s="146">
        <v>203000</v>
      </c>
      <c r="G13" s="147">
        <v>39347.22</v>
      </c>
      <c r="H13" s="148">
        <f>G13/F13</f>
        <v>0.19382866995073891</v>
      </c>
      <c r="I13" s="91"/>
      <c r="J13" s="149"/>
      <c r="K13" s="91"/>
      <c r="L13" s="149"/>
      <c r="M13" s="91"/>
      <c r="N13" s="149"/>
      <c r="O13" s="91"/>
      <c r="P13" s="149"/>
      <c r="Q13" s="91"/>
      <c r="R13" s="150"/>
      <c r="S13" s="91"/>
      <c r="T13" s="149"/>
      <c r="U13" s="91"/>
      <c r="V13" s="149"/>
      <c r="W13" s="91"/>
      <c r="X13" s="149"/>
      <c r="Y13" s="91"/>
      <c r="Z13" s="149"/>
      <c r="AA13" s="91"/>
      <c r="AB13" s="149"/>
      <c r="AC13" s="91"/>
      <c r="AD13" s="149"/>
    </row>
    <row r="14" spans="1:30" s="151" customFormat="1" ht="30">
      <c r="A14" s="457"/>
      <c r="B14" s="459" t="s">
        <v>213</v>
      </c>
      <c r="C14" s="460"/>
      <c r="D14" s="460"/>
      <c r="E14" s="461"/>
      <c r="F14" s="146">
        <v>0</v>
      </c>
      <c r="G14" s="147">
        <v>0</v>
      </c>
      <c r="H14" s="152" t="s">
        <v>139</v>
      </c>
      <c r="I14" s="91"/>
      <c r="J14" s="149"/>
      <c r="K14" s="91"/>
      <c r="L14" s="149"/>
      <c r="M14" s="91"/>
      <c r="N14" s="149"/>
      <c r="O14" s="91"/>
      <c r="P14" s="149"/>
      <c r="Q14" s="91"/>
      <c r="R14" s="150"/>
      <c r="S14" s="91"/>
      <c r="T14" s="149"/>
      <c r="U14" s="91"/>
      <c r="V14" s="149"/>
      <c r="W14" s="91"/>
      <c r="X14" s="149"/>
      <c r="Y14" s="91"/>
      <c r="Z14" s="149"/>
      <c r="AA14" s="91"/>
      <c r="AB14" s="149"/>
      <c r="AC14" s="91"/>
      <c r="AD14" s="149"/>
    </row>
    <row r="15" spans="1:30" s="151" customFormat="1" ht="30.75" thickBot="1">
      <c r="A15" s="458"/>
      <c r="B15" s="462" t="s">
        <v>214</v>
      </c>
      <c r="C15" s="463"/>
      <c r="D15" s="463"/>
      <c r="E15" s="464"/>
      <c r="F15" s="153">
        <v>1182170.3799999999</v>
      </c>
      <c r="G15" s="154">
        <v>1035501.93</v>
      </c>
      <c r="H15" s="157">
        <f>G15/F15</f>
        <v>0.8759329006365395</v>
      </c>
      <c r="I15" s="91"/>
      <c r="J15" s="149"/>
      <c r="K15" s="91"/>
      <c r="L15" s="149"/>
      <c r="M15" s="91"/>
      <c r="N15" s="149"/>
      <c r="O15" s="91"/>
      <c r="P15" s="149"/>
      <c r="Q15" s="91"/>
      <c r="R15" s="150"/>
      <c r="S15" s="91"/>
      <c r="T15" s="149"/>
      <c r="U15" s="91"/>
      <c r="V15" s="149"/>
      <c r="W15" s="91"/>
      <c r="X15" s="149"/>
      <c r="Y15" s="91"/>
      <c r="Z15" s="149"/>
      <c r="AA15" s="91"/>
      <c r="AB15" s="149"/>
      <c r="AC15" s="91"/>
      <c r="AD15" s="149"/>
    </row>
    <row r="16" spans="1:30" s="145" customFormat="1" ht="30">
      <c r="A16" s="156">
        <v>630</v>
      </c>
      <c r="B16" s="453" t="s">
        <v>216</v>
      </c>
      <c r="C16" s="454"/>
      <c r="D16" s="454"/>
      <c r="E16" s="455"/>
      <c r="F16" s="139">
        <f>SUM(F17:F19)</f>
        <v>745000</v>
      </c>
      <c r="G16" s="140">
        <f>SUM(G17:G19)</f>
        <v>278600.06</v>
      </c>
      <c r="H16" s="141">
        <f>G16/F16</f>
        <v>0.37395981208053691</v>
      </c>
      <c r="I16" s="142"/>
      <c r="J16" s="143"/>
      <c r="K16" s="142"/>
      <c r="L16" s="143"/>
      <c r="M16" s="142"/>
      <c r="N16" s="143"/>
      <c r="O16" s="142"/>
      <c r="P16" s="143"/>
      <c r="Q16" s="142"/>
      <c r="R16" s="144"/>
      <c r="S16" s="142"/>
      <c r="T16" s="143"/>
      <c r="U16" s="142"/>
      <c r="V16" s="143"/>
      <c r="W16" s="142"/>
      <c r="X16" s="143"/>
      <c r="Y16" s="142"/>
      <c r="Z16" s="143"/>
      <c r="AA16" s="142"/>
      <c r="AB16" s="143"/>
      <c r="AC16" s="142"/>
      <c r="AD16" s="143"/>
    </row>
    <row r="17" spans="1:30" s="151" customFormat="1" ht="30">
      <c r="A17" s="456"/>
      <c r="B17" s="459" t="s">
        <v>212</v>
      </c>
      <c r="C17" s="460"/>
      <c r="D17" s="460"/>
      <c r="E17" s="461"/>
      <c r="F17" s="146">
        <v>0</v>
      </c>
      <c r="G17" s="147">
        <v>3500</v>
      </c>
      <c r="H17" s="152" t="s">
        <v>139</v>
      </c>
      <c r="I17" s="91"/>
      <c r="J17" s="149"/>
      <c r="K17" s="91"/>
      <c r="L17" s="149"/>
      <c r="M17" s="91"/>
      <c r="N17" s="149"/>
      <c r="O17" s="91"/>
      <c r="P17" s="149"/>
      <c r="Q17" s="91"/>
      <c r="R17" s="150"/>
      <c r="S17" s="91"/>
      <c r="T17" s="149"/>
      <c r="U17" s="91"/>
      <c r="V17" s="149"/>
      <c r="W17" s="91"/>
      <c r="X17" s="149"/>
      <c r="Y17" s="91"/>
      <c r="Z17" s="149"/>
      <c r="AA17" s="91"/>
      <c r="AB17" s="149"/>
      <c r="AC17" s="91"/>
      <c r="AD17" s="149"/>
    </row>
    <row r="18" spans="1:30" s="151" customFormat="1" ht="30">
      <c r="A18" s="457"/>
      <c r="B18" s="459" t="s">
        <v>213</v>
      </c>
      <c r="C18" s="460"/>
      <c r="D18" s="460"/>
      <c r="E18" s="461"/>
      <c r="F18" s="146">
        <v>0</v>
      </c>
      <c r="G18" s="147">
        <v>0</v>
      </c>
      <c r="H18" s="152" t="s">
        <v>139</v>
      </c>
      <c r="I18" s="91"/>
      <c r="J18" s="149"/>
      <c r="K18" s="91"/>
      <c r="L18" s="149"/>
      <c r="M18" s="91"/>
      <c r="N18" s="149"/>
      <c r="O18" s="91"/>
      <c r="P18" s="149"/>
      <c r="Q18" s="91"/>
      <c r="R18" s="150"/>
      <c r="S18" s="91"/>
      <c r="T18" s="149"/>
      <c r="U18" s="91"/>
      <c r="V18" s="149"/>
      <c r="W18" s="91"/>
      <c r="X18" s="149"/>
      <c r="Y18" s="91"/>
      <c r="Z18" s="149"/>
      <c r="AA18" s="91"/>
      <c r="AB18" s="149"/>
      <c r="AC18" s="91"/>
      <c r="AD18" s="149"/>
    </row>
    <row r="19" spans="1:30" s="151" customFormat="1" ht="30.75" thickBot="1">
      <c r="A19" s="458"/>
      <c r="B19" s="462" t="s">
        <v>214</v>
      </c>
      <c r="C19" s="463"/>
      <c r="D19" s="463"/>
      <c r="E19" s="464"/>
      <c r="F19" s="153">
        <v>745000</v>
      </c>
      <c r="G19" s="154">
        <v>275100.06</v>
      </c>
      <c r="H19" s="157">
        <f>G19/F19</f>
        <v>0.36926182550335568</v>
      </c>
      <c r="I19" s="91"/>
      <c r="J19" s="149"/>
      <c r="K19" s="91"/>
      <c r="L19" s="149"/>
      <c r="M19" s="91"/>
      <c r="N19" s="149"/>
      <c r="O19" s="91"/>
      <c r="P19" s="149"/>
      <c r="Q19" s="91"/>
      <c r="R19" s="150"/>
      <c r="S19" s="91"/>
      <c r="T19" s="149"/>
      <c r="U19" s="91"/>
      <c r="V19" s="149"/>
      <c r="W19" s="91"/>
      <c r="X19" s="149"/>
      <c r="Y19" s="91"/>
      <c r="Z19" s="149"/>
      <c r="AA19" s="91"/>
      <c r="AB19" s="149"/>
      <c r="AC19" s="91"/>
      <c r="AD19" s="149"/>
    </row>
    <row r="20" spans="1:30" s="164" customFormat="1" ht="30">
      <c r="A20" s="156">
        <v>700</v>
      </c>
      <c r="B20" s="465" t="s">
        <v>217</v>
      </c>
      <c r="C20" s="466"/>
      <c r="D20" s="466"/>
      <c r="E20" s="467"/>
      <c r="F20" s="158">
        <f>SUM(F21:F23)</f>
        <v>3478000</v>
      </c>
      <c r="G20" s="159">
        <f>SUM(G21:G23)</f>
        <v>1638698.56</v>
      </c>
      <c r="H20" s="160">
        <f>G20/F20</f>
        <v>0.47116117308798161</v>
      </c>
      <c r="I20" s="161"/>
      <c r="J20" s="162"/>
      <c r="K20" s="161"/>
      <c r="L20" s="162"/>
      <c r="M20" s="161"/>
      <c r="N20" s="162"/>
      <c r="O20" s="161"/>
      <c r="P20" s="162"/>
      <c r="Q20" s="161"/>
      <c r="R20" s="163"/>
      <c r="S20" s="161"/>
      <c r="T20" s="162"/>
      <c r="U20" s="161"/>
      <c r="V20" s="162"/>
      <c r="W20" s="161"/>
      <c r="X20" s="162"/>
      <c r="Y20" s="161"/>
      <c r="Z20" s="162"/>
      <c r="AA20" s="161"/>
      <c r="AB20" s="162"/>
      <c r="AC20" s="161"/>
      <c r="AD20" s="162"/>
    </row>
    <row r="21" spans="1:30" s="151" customFormat="1" ht="30">
      <c r="A21" s="456"/>
      <c r="B21" s="459" t="s">
        <v>212</v>
      </c>
      <c r="C21" s="460"/>
      <c r="D21" s="460"/>
      <c r="E21" s="461"/>
      <c r="F21" s="146">
        <v>3228000</v>
      </c>
      <c r="G21" s="147">
        <v>1557560.56</v>
      </c>
      <c r="H21" s="148">
        <f>G21/F21</f>
        <v>0.48251566294919457</v>
      </c>
      <c r="I21" s="91"/>
      <c r="J21" s="149"/>
      <c r="K21" s="91"/>
      <c r="L21" s="149"/>
      <c r="M21" s="91"/>
      <c r="N21" s="149"/>
      <c r="O21" s="91"/>
      <c r="P21" s="149"/>
      <c r="Q21" s="91"/>
      <c r="R21" s="150"/>
      <c r="S21" s="91"/>
      <c r="T21" s="149"/>
      <c r="U21" s="91"/>
      <c r="V21" s="149"/>
      <c r="W21" s="91"/>
      <c r="X21" s="149"/>
      <c r="Y21" s="91"/>
      <c r="Z21" s="149"/>
      <c r="AA21" s="91"/>
      <c r="AB21" s="149"/>
      <c r="AC21" s="91"/>
      <c r="AD21" s="149"/>
    </row>
    <row r="22" spans="1:30" s="151" customFormat="1" ht="30">
      <c r="A22" s="457"/>
      <c r="B22" s="459" t="s">
        <v>213</v>
      </c>
      <c r="C22" s="460"/>
      <c r="D22" s="460"/>
      <c r="E22" s="461"/>
      <c r="F22" s="146">
        <v>0</v>
      </c>
      <c r="G22" s="147">
        <v>0</v>
      </c>
      <c r="H22" s="152" t="s">
        <v>139</v>
      </c>
      <c r="I22" s="91"/>
      <c r="J22" s="149"/>
      <c r="K22" s="91"/>
      <c r="L22" s="149"/>
      <c r="M22" s="91"/>
      <c r="N22" s="149"/>
      <c r="O22" s="91"/>
      <c r="P22" s="149"/>
      <c r="Q22" s="91"/>
      <c r="R22" s="150"/>
      <c r="S22" s="91"/>
      <c r="T22" s="149"/>
      <c r="U22" s="91"/>
      <c r="V22" s="149"/>
      <c r="W22" s="91"/>
      <c r="X22" s="149"/>
      <c r="Y22" s="91"/>
      <c r="Z22" s="149"/>
      <c r="AA22" s="91"/>
      <c r="AB22" s="149"/>
      <c r="AC22" s="91"/>
      <c r="AD22" s="149"/>
    </row>
    <row r="23" spans="1:30" s="151" customFormat="1" ht="30.75" thickBot="1">
      <c r="A23" s="458"/>
      <c r="B23" s="462" t="s">
        <v>214</v>
      </c>
      <c r="C23" s="463"/>
      <c r="D23" s="463"/>
      <c r="E23" s="464"/>
      <c r="F23" s="153">
        <v>250000</v>
      </c>
      <c r="G23" s="154">
        <v>81138</v>
      </c>
      <c r="H23" s="155" t="s">
        <v>139</v>
      </c>
      <c r="I23" s="91"/>
      <c r="J23" s="149"/>
      <c r="K23" s="91"/>
      <c r="L23" s="149"/>
      <c r="M23" s="91"/>
      <c r="N23" s="149"/>
      <c r="O23" s="91"/>
      <c r="P23" s="149"/>
      <c r="Q23" s="91"/>
      <c r="R23" s="150"/>
      <c r="S23" s="91"/>
      <c r="T23" s="149"/>
      <c r="U23" s="91"/>
      <c r="V23" s="149"/>
      <c r="W23" s="91"/>
      <c r="X23" s="149"/>
      <c r="Y23" s="91"/>
      <c r="Z23" s="149"/>
      <c r="AA23" s="91"/>
      <c r="AB23" s="149"/>
      <c r="AC23" s="91"/>
      <c r="AD23" s="149"/>
    </row>
    <row r="24" spans="1:30" s="145" customFormat="1" ht="30">
      <c r="A24" s="156">
        <v>710</v>
      </c>
      <c r="B24" s="453" t="s">
        <v>218</v>
      </c>
      <c r="C24" s="454"/>
      <c r="D24" s="454"/>
      <c r="E24" s="455"/>
      <c r="F24" s="139">
        <f>SUM(F25:F27)</f>
        <v>117050</v>
      </c>
      <c r="G24" s="140">
        <f>SUM(G25:G27)</f>
        <v>58207.29</v>
      </c>
      <c r="H24" s="141">
        <f>G24/F24</f>
        <v>0.49728568987612132</v>
      </c>
      <c r="I24" s="142"/>
      <c r="J24" s="143"/>
      <c r="K24" s="142"/>
      <c r="L24" s="143"/>
      <c r="M24" s="142"/>
      <c r="N24" s="143"/>
      <c r="O24" s="142"/>
      <c r="P24" s="143"/>
      <c r="Q24" s="142"/>
      <c r="R24" s="144"/>
      <c r="S24" s="142"/>
      <c r="T24" s="143"/>
      <c r="U24" s="142"/>
      <c r="V24" s="143"/>
      <c r="W24" s="142"/>
      <c r="X24" s="143"/>
      <c r="Y24" s="142"/>
      <c r="Z24" s="143"/>
      <c r="AA24" s="142"/>
      <c r="AB24" s="143"/>
      <c r="AC24" s="142"/>
      <c r="AD24" s="143"/>
    </row>
    <row r="25" spans="1:30" s="151" customFormat="1" ht="30">
      <c r="A25" s="456"/>
      <c r="B25" s="459" t="s">
        <v>212</v>
      </c>
      <c r="C25" s="460"/>
      <c r="D25" s="460"/>
      <c r="E25" s="461"/>
      <c r="F25" s="146">
        <v>113200</v>
      </c>
      <c r="G25" s="147">
        <v>54639.93</v>
      </c>
      <c r="H25" s="148">
        <f>G25/F25</f>
        <v>0.48268489399293285</v>
      </c>
      <c r="I25" s="91"/>
      <c r="J25" s="149"/>
      <c r="K25" s="91"/>
      <c r="L25" s="149"/>
      <c r="M25" s="91"/>
      <c r="N25" s="149"/>
      <c r="O25" s="91"/>
      <c r="P25" s="149"/>
      <c r="Q25" s="91"/>
      <c r="R25" s="150"/>
      <c r="S25" s="91"/>
      <c r="T25" s="149"/>
      <c r="U25" s="91"/>
      <c r="V25" s="149"/>
      <c r="W25" s="91"/>
      <c r="X25" s="149"/>
      <c r="Y25" s="91"/>
      <c r="Z25" s="149"/>
      <c r="AA25" s="91"/>
      <c r="AB25" s="149"/>
      <c r="AC25" s="91"/>
      <c r="AD25" s="149"/>
    </row>
    <row r="26" spans="1:30" s="151" customFormat="1" ht="30">
      <c r="A26" s="457"/>
      <c r="B26" s="459" t="s">
        <v>213</v>
      </c>
      <c r="C26" s="460"/>
      <c r="D26" s="460"/>
      <c r="E26" s="461"/>
      <c r="F26" s="146">
        <v>3850</v>
      </c>
      <c r="G26" s="147">
        <v>3567.36</v>
      </c>
      <c r="H26" s="148">
        <f>G26/F26</f>
        <v>0.92658701298701307</v>
      </c>
      <c r="I26" s="91"/>
      <c r="J26" s="149"/>
      <c r="K26" s="91"/>
      <c r="L26" s="149"/>
      <c r="M26" s="91"/>
      <c r="N26" s="149"/>
      <c r="O26" s="91"/>
      <c r="P26" s="149"/>
      <c r="Q26" s="91"/>
      <c r="R26" s="150"/>
      <c r="S26" s="91"/>
      <c r="T26" s="149"/>
      <c r="U26" s="91"/>
      <c r="V26" s="149"/>
      <c r="W26" s="91"/>
      <c r="X26" s="149"/>
      <c r="Y26" s="91"/>
      <c r="Z26" s="149"/>
      <c r="AA26" s="91"/>
      <c r="AB26" s="149"/>
      <c r="AC26" s="91"/>
      <c r="AD26" s="149"/>
    </row>
    <row r="27" spans="1:30" s="151" customFormat="1" ht="30.75" thickBot="1">
      <c r="A27" s="458"/>
      <c r="B27" s="462" t="s">
        <v>214</v>
      </c>
      <c r="C27" s="463"/>
      <c r="D27" s="463"/>
      <c r="E27" s="464"/>
      <c r="F27" s="153">
        <v>0</v>
      </c>
      <c r="G27" s="154">
        <v>0</v>
      </c>
      <c r="H27" s="155" t="s">
        <v>139</v>
      </c>
      <c r="I27" s="91"/>
      <c r="J27" s="149"/>
      <c r="K27" s="91"/>
      <c r="L27" s="149"/>
      <c r="M27" s="91"/>
      <c r="N27" s="149"/>
      <c r="O27" s="91"/>
      <c r="P27" s="149"/>
      <c r="Q27" s="91"/>
      <c r="R27" s="150"/>
      <c r="S27" s="91"/>
      <c r="T27" s="149"/>
      <c r="U27" s="91"/>
      <c r="V27" s="149"/>
      <c r="W27" s="91"/>
      <c r="X27" s="149"/>
      <c r="Y27" s="91"/>
      <c r="Z27" s="149"/>
      <c r="AA27" s="91"/>
      <c r="AB27" s="149"/>
      <c r="AC27" s="91"/>
      <c r="AD27" s="149"/>
    </row>
    <row r="28" spans="1:30" s="145" customFormat="1" ht="39" customHeight="1">
      <c r="A28" s="156">
        <v>750</v>
      </c>
      <c r="B28" s="453" t="s">
        <v>219</v>
      </c>
      <c r="C28" s="454"/>
      <c r="D28" s="454"/>
      <c r="E28" s="455"/>
      <c r="F28" s="139">
        <f>SUM(F29:F31)</f>
        <v>3865400</v>
      </c>
      <c r="G28" s="140">
        <f>SUM(G29:G31)</f>
        <v>2050892.04</v>
      </c>
      <c r="H28" s="141">
        <f>G28/F28</f>
        <v>0.53057692347493146</v>
      </c>
      <c r="I28" s="142"/>
      <c r="J28" s="143"/>
      <c r="K28" s="142"/>
      <c r="L28" s="143"/>
      <c r="M28" s="142"/>
      <c r="N28" s="143"/>
      <c r="O28" s="142"/>
      <c r="P28" s="143"/>
      <c r="Q28" s="142"/>
      <c r="R28" s="144"/>
      <c r="S28" s="142"/>
      <c r="T28" s="143"/>
      <c r="U28" s="142"/>
      <c r="V28" s="143"/>
      <c r="W28" s="142"/>
      <c r="X28" s="143"/>
      <c r="Y28" s="142"/>
      <c r="Z28" s="143"/>
      <c r="AA28" s="142"/>
      <c r="AB28" s="143"/>
      <c r="AC28" s="142"/>
      <c r="AD28" s="143"/>
    </row>
    <row r="29" spans="1:30" s="151" customFormat="1" ht="30">
      <c r="A29" s="456"/>
      <c r="B29" s="459" t="s">
        <v>212</v>
      </c>
      <c r="C29" s="460"/>
      <c r="D29" s="460"/>
      <c r="E29" s="461"/>
      <c r="F29" s="146">
        <v>706300</v>
      </c>
      <c r="G29" s="147">
        <v>389754.94</v>
      </c>
      <c r="H29" s="148">
        <f>G29/F29</f>
        <v>0.55182633441880224</v>
      </c>
      <c r="I29" s="91"/>
      <c r="J29" s="149"/>
      <c r="K29" s="91"/>
      <c r="L29" s="149"/>
      <c r="M29" s="91"/>
      <c r="N29" s="149"/>
      <c r="O29" s="91"/>
      <c r="P29" s="149"/>
      <c r="Q29" s="91"/>
      <c r="R29" s="150"/>
      <c r="S29" s="91"/>
      <c r="T29" s="149"/>
      <c r="U29" s="91"/>
      <c r="V29" s="149"/>
      <c r="W29" s="91"/>
      <c r="X29" s="149"/>
      <c r="Y29" s="91"/>
      <c r="Z29" s="149"/>
      <c r="AA29" s="91"/>
      <c r="AB29" s="149"/>
      <c r="AC29" s="91"/>
      <c r="AD29" s="149"/>
    </row>
    <row r="30" spans="1:30" s="151" customFormat="1" ht="30">
      <c r="A30" s="457"/>
      <c r="B30" s="459" t="s">
        <v>213</v>
      </c>
      <c r="C30" s="460"/>
      <c r="D30" s="460"/>
      <c r="E30" s="461"/>
      <c r="F30" s="165">
        <v>3144100</v>
      </c>
      <c r="G30" s="166">
        <v>1658275.53</v>
      </c>
      <c r="H30" s="148">
        <f>G30/F30</f>
        <v>0.52742455074584138</v>
      </c>
      <c r="I30" s="91"/>
      <c r="J30" s="149"/>
      <c r="K30" s="91"/>
      <c r="L30" s="149"/>
      <c r="M30" s="91"/>
      <c r="N30" s="149"/>
      <c r="O30" s="91"/>
      <c r="P30" s="149"/>
      <c r="Q30" s="91"/>
      <c r="R30" s="150"/>
      <c r="S30" s="91"/>
      <c r="T30" s="149"/>
      <c r="U30" s="91"/>
      <c r="V30" s="149"/>
      <c r="W30" s="91"/>
      <c r="X30" s="149"/>
      <c r="Y30" s="91"/>
      <c r="Z30" s="149"/>
      <c r="AA30" s="91"/>
      <c r="AB30" s="149"/>
      <c r="AC30" s="91"/>
      <c r="AD30" s="149"/>
    </row>
    <row r="31" spans="1:30" s="151" customFormat="1" ht="30.75" thickBot="1">
      <c r="A31" s="458"/>
      <c r="B31" s="462" t="s">
        <v>214</v>
      </c>
      <c r="C31" s="463"/>
      <c r="D31" s="463"/>
      <c r="E31" s="464"/>
      <c r="F31" s="153">
        <v>15000</v>
      </c>
      <c r="G31" s="154">
        <v>2861.57</v>
      </c>
      <c r="H31" s="155" t="s">
        <v>139</v>
      </c>
      <c r="I31" s="91"/>
      <c r="J31" s="149"/>
      <c r="K31" s="91"/>
      <c r="L31" s="149"/>
      <c r="M31" s="91"/>
      <c r="N31" s="149"/>
      <c r="O31" s="91"/>
      <c r="P31" s="149"/>
      <c r="Q31" s="91"/>
      <c r="R31" s="150"/>
      <c r="S31" s="91"/>
      <c r="T31" s="149"/>
      <c r="U31" s="91"/>
      <c r="V31" s="149"/>
      <c r="W31" s="91"/>
      <c r="X31" s="149"/>
      <c r="Y31" s="91"/>
      <c r="Z31" s="149"/>
      <c r="AA31" s="91"/>
      <c r="AB31" s="149"/>
      <c r="AC31" s="91"/>
      <c r="AD31" s="149"/>
    </row>
    <row r="32" spans="1:30" s="145" customFormat="1" ht="127.5" customHeight="1">
      <c r="A32" s="156">
        <v>751</v>
      </c>
      <c r="B32" s="453" t="s">
        <v>220</v>
      </c>
      <c r="C32" s="454"/>
      <c r="D32" s="454"/>
      <c r="E32" s="455"/>
      <c r="F32" s="158">
        <f>SUM(F33:F35)</f>
        <v>2512</v>
      </c>
      <c r="G32" s="159">
        <f>SUM(G33:G35)</f>
        <v>1258</v>
      </c>
      <c r="H32" s="160">
        <f>G32/F32</f>
        <v>0.50079617834394907</v>
      </c>
      <c r="I32" s="161"/>
      <c r="J32" s="162"/>
      <c r="K32" s="161"/>
      <c r="L32" s="162"/>
      <c r="M32" s="161"/>
      <c r="N32" s="162"/>
      <c r="O32" s="161"/>
      <c r="P32" s="162"/>
      <c r="Q32" s="161"/>
      <c r="R32" s="163"/>
      <c r="S32" s="161"/>
      <c r="T32" s="162"/>
      <c r="U32" s="161"/>
      <c r="V32" s="162"/>
      <c r="W32" s="161"/>
      <c r="X32" s="162"/>
      <c r="Y32" s="161"/>
      <c r="Z32" s="162"/>
      <c r="AA32" s="161"/>
      <c r="AB32" s="162"/>
      <c r="AC32" s="161"/>
      <c r="AD32" s="162"/>
    </row>
    <row r="33" spans="1:30" s="151" customFormat="1" ht="30">
      <c r="A33" s="456"/>
      <c r="B33" s="459" t="s">
        <v>212</v>
      </c>
      <c r="C33" s="460"/>
      <c r="D33" s="460"/>
      <c r="E33" s="461"/>
      <c r="F33" s="146">
        <v>2512</v>
      </c>
      <c r="G33" s="147">
        <v>1258</v>
      </c>
      <c r="H33" s="148">
        <f>G33/F33</f>
        <v>0.50079617834394907</v>
      </c>
      <c r="I33" s="91"/>
      <c r="J33" s="149"/>
      <c r="K33" s="91"/>
      <c r="L33" s="149"/>
      <c r="M33" s="91"/>
      <c r="N33" s="149"/>
      <c r="O33" s="91"/>
      <c r="P33" s="149"/>
      <c r="Q33" s="91"/>
      <c r="R33" s="150"/>
      <c r="S33" s="91"/>
      <c r="T33" s="149"/>
      <c r="U33" s="91"/>
      <c r="V33" s="149"/>
      <c r="W33" s="91"/>
      <c r="X33" s="149"/>
      <c r="Y33" s="91"/>
      <c r="Z33" s="149"/>
      <c r="AA33" s="91"/>
      <c r="AB33" s="149"/>
      <c r="AC33" s="91"/>
      <c r="AD33" s="149"/>
    </row>
    <row r="34" spans="1:30" s="151" customFormat="1" ht="30">
      <c r="A34" s="457"/>
      <c r="B34" s="459" t="s">
        <v>213</v>
      </c>
      <c r="C34" s="460"/>
      <c r="D34" s="460"/>
      <c r="E34" s="461"/>
      <c r="F34" s="146">
        <v>0</v>
      </c>
      <c r="G34" s="147">
        <v>0</v>
      </c>
      <c r="H34" s="152" t="s">
        <v>139</v>
      </c>
      <c r="I34" s="91"/>
      <c r="J34" s="149"/>
      <c r="K34" s="91"/>
      <c r="L34" s="149"/>
      <c r="M34" s="91"/>
      <c r="N34" s="149"/>
      <c r="O34" s="91"/>
      <c r="P34" s="149"/>
      <c r="Q34" s="91"/>
      <c r="R34" s="150"/>
      <c r="S34" s="91"/>
      <c r="T34" s="149"/>
      <c r="U34" s="91"/>
      <c r="V34" s="149"/>
      <c r="W34" s="91"/>
      <c r="X34" s="149"/>
      <c r="Y34" s="91"/>
      <c r="Z34" s="149"/>
      <c r="AA34" s="91"/>
      <c r="AB34" s="149"/>
      <c r="AC34" s="91"/>
      <c r="AD34" s="149"/>
    </row>
    <row r="35" spans="1:30" s="151" customFormat="1" ht="30.75" thickBot="1">
      <c r="A35" s="458"/>
      <c r="B35" s="462" t="s">
        <v>214</v>
      </c>
      <c r="C35" s="463"/>
      <c r="D35" s="463"/>
      <c r="E35" s="464"/>
      <c r="F35" s="153">
        <v>0</v>
      </c>
      <c r="G35" s="154">
        <v>0</v>
      </c>
      <c r="H35" s="155" t="s">
        <v>139</v>
      </c>
      <c r="I35" s="91"/>
      <c r="J35" s="149"/>
      <c r="K35" s="91"/>
      <c r="L35" s="149"/>
      <c r="M35" s="91"/>
      <c r="N35" s="149"/>
      <c r="O35" s="91"/>
      <c r="P35" s="149"/>
      <c r="Q35" s="91"/>
      <c r="R35" s="150"/>
      <c r="S35" s="91"/>
      <c r="T35" s="149"/>
      <c r="U35" s="91"/>
      <c r="V35" s="149"/>
      <c r="W35" s="91"/>
      <c r="X35" s="149"/>
      <c r="Y35" s="91"/>
      <c r="Z35" s="149"/>
      <c r="AA35" s="91"/>
      <c r="AB35" s="149"/>
      <c r="AC35" s="91"/>
      <c r="AD35" s="149"/>
    </row>
    <row r="36" spans="1:30" s="145" customFormat="1" ht="63.75" customHeight="1">
      <c r="A36" s="156">
        <v>754</v>
      </c>
      <c r="B36" s="453" t="s">
        <v>221</v>
      </c>
      <c r="C36" s="454"/>
      <c r="D36" s="454"/>
      <c r="E36" s="455"/>
      <c r="F36" s="158">
        <f>SUM(F37:F39)</f>
        <v>308400</v>
      </c>
      <c r="G36" s="159">
        <f>SUM(G37:G39)</f>
        <v>130839.19</v>
      </c>
      <c r="H36" s="160">
        <f>G36/F36</f>
        <v>0.424251588845655</v>
      </c>
      <c r="I36" s="161"/>
      <c r="J36" s="162"/>
      <c r="K36" s="161"/>
      <c r="L36" s="162"/>
      <c r="M36" s="161"/>
      <c r="N36" s="162"/>
      <c r="O36" s="161"/>
      <c r="P36" s="162"/>
      <c r="Q36" s="161"/>
      <c r="R36" s="163"/>
      <c r="S36" s="161"/>
      <c r="T36" s="162"/>
      <c r="U36" s="161"/>
      <c r="V36" s="162"/>
      <c r="W36" s="161"/>
      <c r="X36" s="162"/>
      <c r="Y36" s="161"/>
      <c r="Z36" s="162"/>
      <c r="AA36" s="161"/>
      <c r="AB36" s="162"/>
      <c r="AC36" s="161"/>
      <c r="AD36" s="162"/>
    </row>
    <row r="37" spans="1:30" s="151" customFormat="1" ht="30">
      <c r="A37" s="456"/>
      <c r="B37" s="459" t="s">
        <v>212</v>
      </c>
      <c r="C37" s="460"/>
      <c r="D37" s="460"/>
      <c r="E37" s="461"/>
      <c r="F37" s="146">
        <v>55900</v>
      </c>
      <c r="G37" s="147">
        <v>16183.67</v>
      </c>
      <c r="H37" s="148">
        <f>G37/F37</f>
        <v>0.28951109123434704</v>
      </c>
      <c r="I37" s="91"/>
      <c r="J37" s="149"/>
      <c r="K37" s="91"/>
      <c r="L37" s="149"/>
      <c r="M37" s="91"/>
      <c r="N37" s="149"/>
      <c r="O37" s="91"/>
      <c r="P37" s="149"/>
      <c r="Q37" s="91"/>
      <c r="R37" s="150"/>
      <c r="S37" s="91"/>
      <c r="T37" s="149"/>
      <c r="U37" s="91"/>
      <c r="V37" s="149"/>
      <c r="W37" s="91"/>
      <c r="X37" s="149"/>
      <c r="Y37" s="91"/>
      <c r="Z37" s="149"/>
      <c r="AA37" s="91"/>
      <c r="AB37" s="149"/>
      <c r="AC37" s="91"/>
      <c r="AD37" s="149"/>
    </row>
    <row r="38" spans="1:30" s="151" customFormat="1" ht="30">
      <c r="A38" s="457"/>
      <c r="B38" s="459" t="s">
        <v>213</v>
      </c>
      <c r="C38" s="460"/>
      <c r="D38" s="460"/>
      <c r="E38" s="461"/>
      <c r="F38" s="146">
        <v>252500</v>
      </c>
      <c r="G38" s="147">
        <v>114655.52</v>
      </c>
      <c r="H38" s="148">
        <f>G38/F38</f>
        <v>0.45408126732673271</v>
      </c>
      <c r="I38" s="91"/>
      <c r="J38" s="149"/>
      <c r="K38" s="91"/>
      <c r="L38" s="149"/>
      <c r="M38" s="91"/>
      <c r="N38" s="149"/>
      <c r="O38" s="91"/>
      <c r="P38" s="149"/>
      <c r="Q38" s="91"/>
      <c r="R38" s="150"/>
      <c r="S38" s="91"/>
      <c r="T38" s="149"/>
      <c r="U38" s="91"/>
      <c r="V38" s="149"/>
      <c r="W38" s="91"/>
      <c r="X38" s="149"/>
      <c r="Y38" s="91"/>
      <c r="Z38" s="149"/>
      <c r="AA38" s="91"/>
      <c r="AB38" s="149"/>
      <c r="AC38" s="91"/>
      <c r="AD38" s="149"/>
    </row>
    <row r="39" spans="1:30" s="151" customFormat="1" ht="30.75" thickBot="1">
      <c r="A39" s="458"/>
      <c r="B39" s="462" t="s">
        <v>214</v>
      </c>
      <c r="C39" s="463"/>
      <c r="D39" s="463"/>
      <c r="E39" s="464"/>
      <c r="F39" s="153">
        <v>0</v>
      </c>
      <c r="G39" s="154">
        <v>0</v>
      </c>
      <c r="H39" s="155" t="s">
        <v>139</v>
      </c>
      <c r="I39" s="91"/>
      <c r="J39" s="149"/>
      <c r="K39" s="91"/>
      <c r="L39" s="149"/>
      <c r="M39" s="91"/>
      <c r="N39" s="149"/>
      <c r="O39" s="91"/>
      <c r="P39" s="149"/>
      <c r="Q39" s="91"/>
      <c r="R39" s="150"/>
      <c r="S39" s="91"/>
      <c r="T39" s="149"/>
      <c r="U39" s="91"/>
      <c r="V39" s="149"/>
      <c r="W39" s="91"/>
      <c r="X39" s="149"/>
      <c r="Y39" s="91"/>
      <c r="Z39" s="149"/>
      <c r="AA39" s="91"/>
      <c r="AB39" s="149"/>
      <c r="AC39" s="91"/>
      <c r="AD39" s="149"/>
    </row>
    <row r="40" spans="1:30" s="145" customFormat="1" ht="30">
      <c r="A40" s="156">
        <v>757</v>
      </c>
      <c r="B40" s="453" t="s">
        <v>222</v>
      </c>
      <c r="C40" s="454"/>
      <c r="D40" s="454"/>
      <c r="E40" s="455"/>
      <c r="F40" s="139">
        <f>SUM(F41)</f>
        <v>980000</v>
      </c>
      <c r="G40" s="140">
        <f>SUM(G41)</f>
        <v>452851.64</v>
      </c>
      <c r="H40" s="141">
        <f>G40/F40</f>
        <v>0.46209351020408163</v>
      </c>
      <c r="I40" s="142"/>
      <c r="J40" s="143"/>
      <c r="K40" s="142"/>
      <c r="L40" s="143"/>
      <c r="M40" s="142"/>
      <c r="N40" s="143"/>
      <c r="O40" s="142"/>
      <c r="P40" s="143"/>
      <c r="Q40" s="142"/>
      <c r="R40" s="143"/>
      <c r="S40" s="142"/>
      <c r="T40" s="143"/>
      <c r="U40" s="142"/>
      <c r="V40" s="143"/>
      <c r="W40" s="142"/>
      <c r="X40" s="143"/>
      <c r="Y40" s="142"/>
      <c r="Z40" s="143"/>
      <c r="AA40" s="142"/>
      <c r="AB40" s="143"/>
      <c r="AC40" s="142"/>
      <c r="AD40" s="143"/>
    </row>
    <row r="41" spans="1:30" s="151" customFormat="1" ht="30.75" thickBot="1">
      <c r="A41" s="167"/>
      <c r="B41" s="462" t="s">
        <v>212</v>
      </c>
      <c r="C41" s="463"/>
      <c r="D41" s="463"/>
      <c r="E41" s="464"/>
      <c r="F41" s="153">
        <v>980000</v>
      </c>
      <c r="G41" s="154">
        <v>452851.64</v>
      </c>
      <c r="H41" s="157">
        <f>G41/F41</f>
        <v>0.46209351020408163</v>
      </c>
      <c r="I41" s="91"/>
      <c r="J41" s="149"/>
      <c r="K41" s="91"/>
      <c r="L41" s="149"/>
      <c r="M41" s="91"/>
      <c r="N41" s="149"/>
      <c r="O41" s="91"/>
      <c r="P41" s="149"/>
      <c r="Q41" s="91"/>
      <c r="R41" s="149"/>
      <c r="S41" s="91"/>
      <c r="T41" s="149"/>
      <c r="U41" s="91"/>
      <c r="V41" s="149"/>
      <c r="W41" s="91"/>
      <c r="X41" s="149"/>
      <c r="Y41" s="91"/>
      <c r="Z41" s="149"/>
      <c r="AA41" s="91"/>
      <c r="AB41" s="149"/>
      <c r="AC41" s="91"/>
      <c r="AD41" s="149"/>
    </row>
    <row r="42" spans="1:30" s="145" customFormat="1" ht="30">
      <c r="A42" s="156">
        <v>758</v>
      </c>
      <c r="B42" s="453" t="s">
        <v>223</v>
      </c>
      <c r="C42" s="454"/>
      <c r="D42" s="454"/>
      <c r="E42" s="455"/>
      <c r="F42" s="139">
        <f>SUM(F43:F44)</f>
        <v>520000</v>
      </c>
      <c r="G42" s="140">
        <f>SUM(G43:G44)</f>
        <v>0</v>
      </c>
      <c r="H42" s="141">
        <f>G42/F42</f>
        <v>0</v>
      </c>
      <c r="I42" s="142"/>
      <c r="J42" s="143"/>
      <c r="K42" s="142"/>
      <c r="L42" s="143"/>
      <c r="M42" s="142"/>
      <c r="N42" s="143"/>
      <c r="O42" s="142"/>
      <c r="P42" s="143"/>
      <c r="Q42" s="142"/>
      <c r="R42" s="144"/>
      <c r="S42" s="142"/>
      <c r="T42" s="143"/>
      <c r="U42" s="142"/>
      <c r="V42" s="143"/>
      <c r="W42" s="142"/>
      <c r="X42" s="143"/>
      <c r="Y42" s="142"/>
      <c r="Z42" s="143"/>
      <c r="AA42" s="142"/>
      <c r="AB42" s="143"/>
      <c r="AC42" s="142"/>
      <c r="AD42" s="143"/>
    </row>
    <row r="43" spans="1:30" s="151" customFormat="1" ht="30">
      <c r="A43" s="168"/>
      <c r="B43" s="468" t="s">
        <v>212</v>
      </c>
      <c r="C43" s="469"/>
      <c r="D43" s="469"/>
      <c r="E43" s="470"/>
      <c r="F43" s="165">
        <v>520000</v>
      </c>
      <c r="G43" s="166">
        <v>0</v>
      </c>
      <c r="H43" s="169">
        <f>G43/F43</f>
        <v>0</v>
      </c>
      <c r="I43" s="91"/>
      <c r="J43" s="149"/>
      <c r="K43" s="91"/>
      <c r="L43" s="149"/>
      <c r="M43" s="91"/>
      <c r="N43" s="149"/>
      <c r="O43" s="91"/>
      <c r="P43" s="149"/>
      <c r="Q43" s="91"/>
      <c r="R43" s="150"/>
      <c r="S43" s="91"/>
      <c r="T43" s="149"/>
      <c r="U43" s="91"/>
      <c r="V43" s="149"/>
      <c r="W43" s="91"/>
      <c r="X43" s="149"/>
      <c r="Y43" s="91"/>
      <c r="Z43" s="149"/>
      <c r="AA43" s="91"/>
      <c r="AB43" s="149"/>
      <c r="AC43" s="91"/>
      <c r="AD43" s="149"/>
    </row>
    <row r="44" spans="1:30" s="151" customFormat="1" ht="30.75" thickBot="1">
      <c r="A44" s="167"/>
      <c r="B44" s="170" t="s">
        <v>214</v>
      </c>
      <c r="C44" s="171"/>
      <c r="D44" s="171"/>
      <c r="E44" s="172"/>
      <c r="F44" s="153">
        <v>0</v>
      </c>
      <c r="G44" s="154">
        <v>0</v>
      </c>
      <c r="H44" s="155" t="s">
        <v>139</v>
      </c>
      <c r="I44" s="91"/>
      <c r="J44" s="149"/>
      <c r="K44" s="91"/>
      <c r="L44" s="149"/>
      <c r="M44" s="91"/>
      <c r="N44" s="149"/>
      <c r="O44" s="91"/>
      <c r="P44" s="149"/>
      <c r="Q44" s="91"/>
      <c r="R44" s="150"/>
      <c r="S44" s="91"/>
      <c r="T44" s="149"/>
      <c r="U44" s="91"/>
      <c r="V44" s="149"/>
      <c r="W44" s="91"/>
      <c r="X44" s="149"/>
      <c r="Y44" s="91"/>
      <c r="Z44" s="149"/>
      <c r="AA44" s="91"/>
      <c r="AB44" s="149"/>
      <c r="AC44" s="91"/>
      <c r="AD44" s="149"/>
    </row>
    <row r="45" spans="1:30" s="145" customFormat="1" ht="30">
      <c r="A45" s="156">
        <v>801</v>
      </c>
      <c r="B45" s="453" t="s">
        <v>224</v>
      </c>
      <c r="C45" s="454"/>
      <c r="D45" s="454"/>
      <c r="E45" s="455"/>
      <c r="F45" s="139">
        <f>SUM(F46:F48)</f>
        <v>12100400</v>
      </c>
      <c r="G45" s="140">
        <f>SUM(G46:G48)</f>
        <v>6338640.8799999999</v>
      </c>
      <c r="H45" s="141">
        <f>G45/F45</f>
        <v>0.52383730124623984</v>
      </c>
      <c r="I45" s="142"/>
      <c r="J45" s="143"/>
      <c r="K45" s="142"/>
      <c r="L45" s="143"/>
      <c r="M45" s="142"/>
      <c r="N45" s="143"/>
      <c r="O45" s="142"/>
      <c r="P45" s="143"/>
      <c r="Q45" s="142"/>
      <c r="R45" s="144"/>
      <c r="S45" s="142"/>
      <c r="T45" s="143"/>
      <c r="U45" s="142"/>
      <c r="V45" s="143"/>
      <c r="W45" s="142"/>
      <c r="X45" s="143"/>
      <c r="Y45" s="142"/>
      <c r="Z45" s="143"/>
      <c r="AA45" s="142"/>
      <c r="AB45" s="143"/>
      <c r="AC45" s="142"/>
      <c r="AD45" s="143"/>
    </row>
    <row r="46" spans="1:30" s="151" customFormat="1" ht="30">
      <c r="A46" s="456"/>
      <c r="B46" s="459" t="s">
        <v>212</v>
      </c>
      <c r="C46" s="460"/>
      <c r="D46" s="460"/>
      <c r="E46" s="461"/>
      <c r="F46" s="146">
        <v>1013000</v>
      </c>
      <c r="G46" s="147">
        <v>547364.6</v>
      </c>
      <c r="H46" s="148">
        <f>G46/F46</f>
        <v>0.54034017769002962</v>
      </c>
      <c r="I46" s="91"/>
      <c r="J46" s="149"/>
      <c r="K46" s="91"/>
      <c r="L46" s="149"/>
      <c r="M46" s="91"/>
      <c r="N46" s="149"/>
      <c r="O46" s="91"/>
      <c r="P46" s="149"/>
      <c r="Q46" s="91"/>
      <c r="R46" s="150"/>
      <c r="S46" s="91"/>
      <c r="T46" s="149"/>
      <c r="U46" s="91"/>
      <c r="V46" s="149"/>
      <c r="W46" s="91"/>
      <c r="X46" s="149"/>
      <c r="Y46" s="91"/>
      <c r="Z46" s="149"/>
      <c r="AA46" s="91"/>
      <c r="AB46" s="149"/>
      <c r="AC46" s="91"/>
      <c r="AD46" s="149"/>
    </row>
    <row r="47" spans="1:30" s="151" customFormat="1" ht="30">
      <c r="A47" s="457"/>
      <c r="B47" s="459" t="s">
        <v>213</v>
      </c>
      <c r="C47" s="460"/>
      <c r="D47" s="460"/>
      <c r="E47" s="461"/>
      <c r="F47" s="146">
        <v>10967400</v>
      </c>
      <c r="G47" s="147">
        <v>5790415.2800000003</v>
      </c>
      <c r="H47" s="148">
        <f>G47/F47</f>
        <v>0.52796608858982075</v>
      </c>
      <c r="I47" s="91"/>
      <c r="J47" s="149"/>
      <c r="K47" s="91"/>
      <c r="L47" s="149"/>
      <c r="M47" s="91"/>
      <c r="N47" s="149"/>
      <c r="O47" s="91"/>
      <c r="P47" s="149"/>
      <c r="Q47" s="91"/>
      <c r="R47" s="150"/>
      <c r="S47" s="91"/>
      <c r="T47" s="149"/>
      <c r="U47" s="91"/>
      <c r="V47" s="149"/>
      <c r="W47" s="91"/>
      <c r="X47" s="149"/>
      <c r="Y47" s="91"/>
      <c r="Z47" s="149"/>
      <c r="AA47" s="91"/>
      <c r="AB47" s="149"/>
      <c r="AC47" s="91"/>
      <c r="AD47" s="149"/>
    </row>
    <row r="48" spans="1:30" s="151" customFormat="1" ht="30.75" thickBot="1">
      <c r="A48" s="458"/>
      <c r="B48" s="462" t="s">
        <v>214</v>
      </c>
      <c r="C48" s="463"/>
      <c r="D48" s="463"/>
      <c r="E48" s="464"/>
      <c r="F48" s="153">
        <v>120000</v>
      </c>
      <c r="G48" s="153">
        <v>861</v>
      </c>
      <c r="H48" s="155" t="s">
        <v>139</v>
      </c>
      <c r="I48" s="91"/>
      <c r="J48" s="149"/>
      <c r="K48" s="91"/>
      <c r="L48" s="149"/>
      <c r="M48" s="91"/>
      <c r="N48" s="149"/>
      <c r="O48" s="91"/>
      <c r="P48" s="149"/>
      <c r="Q48" s="91"/>
      <c r="R48" s="150"/>
      <c r="S48" s="91"/>
      <c r="T48" s="149"/>
      <c r="U48" s="91"/>
      <c r="V48" s="149"/>
      <c r="W48" s="91"/>
      <c r="X48" s="149"/>
      <c r="Y48" s="91"/>
      <c r="Z48" s="149"/>
      <c r="AA48" s="91"/>
      <c r="AB48" s="149"/>
      <c r="AC48" s="91"/>
      <c r="AD48" s="149"/>
    </row>
    <row r="49" spans="1:30" s="145" customFormat="1" ht="30">
      <c r="A49" s="156">
        <v>851</v>
      </c>
      <c r="B49" s="453" t="s">
        <v>225</v>
      </c>
      <c r="C49" s="454"/>
      <c r="D49" s="454"/>
      <c r="E49" s="455"/>
      <c r="F49" s="139">
        <f>SUM(F50:F52)</f>
        <v>271400</v>
      </c>
      <c r="G49" s="140">
        <f>SUM(G50:G52)</f>
        <v>122605.54000000001</v>
      </c>
      <c r="H49" s="141">
        <f t="shared" ref="H49:H55" si="0">G49/F49</f>
        <v>0.45175217391304351</v>
      </c>
      <c r="I49" s="142"/>
      <c r="J49" s="143"/>
      <c r="K49" s="142"/>
      <c r="L49" s="143"/>
      <c r="M49" s="142"/>
      <c r="N49" s="143"/>
      <c r="O49" s="142"/>
      <c r="P49" s="143"/>
      <c r="Q49" s="142"/>
      <c r="R49" s="144"/>
      <c r="S49" s="142"/>
      <c r="T49" s="143"/>
      <c r="U49" s="142"/>
      <c r="V49" s="143"/>
      <c r="W49" s="142"/>
      <c r="X49" s="143"/>
      <c r="Y49" s="142"/>
      <c r="Z49" s="143"/>
      <c r="AA49" s="142"/>
      <c r="AB49" s="143"/>
      <c r="AC49" s="142"/>
      <c r="AD49" s="143"/>
    </row>
    <row r="50" spans="1:30" s="151" customFormat="1" ht="30">
      <c r="A50" s="456"/>
      <c r="B50" s="459" t="s">
        <v>212</v>
      </c>
      <c r="C50" s="460"/>
      <c r="D50" s="460"/>
      <c r="E50" s="461"/>
      <c r="F50" s="146">
        <v>215600</v>
      </c>
      <c r="G50" s="147">
        <v>95881.19</v>
      </c>
      <c r="H50" s="148">
        <f t="shared" si="0"/>
        <v>0.44471794990723562</v>
      </c>
      <c r="I50" s="91"/>
      <c r="J50" s="149"/>
      <c r="K50" s="91"/>
      <c r="L50" s="149"/>
      <c r="M50" s="91"/>
      <c r="N50" s="149"/>
      <c r="O50" s="91"/>
      <c r="P50" s="149"/>
      <c r="Q50" s="91"/>
      <c r="R50" s="150"/>
      <c r="S50" s="91"/>
      <c r="T50" s="149"/>
      <c r="U50" s="91"/>
      <c r="V50" s="149"/>
      <c r="W50" s="91"/>
      <c r="X50" s="149"/>
      <c r="Y50" s="91"/>
      <c r="Z50" s="149"/>
      <c r="AA50" s="91"/>
      <c r="AB50" s="149"/>
      <c r="AC50" s="91"/>
      <c r="AD50" s="149"/>
    </row>
    <row r="51" spans="1:30" s="151" customFormat="1" ht="30">
      <c r="A51" s="457"/>
      <c r="B51" s="459" t="s">
        <v>213</v>
      </c>
      <c r="C51" s="460"/>
      <c r="D51" s="460"/>
      <c r="E51" s="461"/>
      <c r="F51" s="146">
        <v>55800</v>
      </c>
      <c r="G51" s="147">
        <v>26724.35</v>
      </c>
      <c r="H51" s="148">
        <f t="shared" si="0"/>
        <v>0.47893100358422935</v>
      </c>
      <c r="I51" s="91"/>
      <c r="J51" s="149"/>
      <c r="K51" s="91"/>
      <c r="L51" s="149"/>
      <c r="M51" s="91"/>
      <c r="N51" s="149"/>
      <c r="O51" s="91"/>
      <c r="P51" s="149"/>
      <c r="Q51" s="91"/>
      <c r="R51" s="150"/>
      <c r="S51" s="91"/>
      <c r="T51" s="149"/>
      <c r="U51" s="91"/>
      <c r="V51" s="149"/>
      <c r="W51" s="91"/>
      <c r="X51" s="149"/>
      <c r="Y51" s="91"/>
      <c r="Z51" s="149"/>
      <c r="AA51" s="91"/>
      <c r="AB51" s="149"/>
      <c r="AC51" s="91"/>
      <c r="AD51" s="149"/>
    </row>
    <row r="52" spans="1:30" s="151" customFormat="1" ht="30.75" thickBot="1">
      <c r="A52" s="458"/>
      <c r="B52" s="462" t="s">
        <v>214</v>
      </c>
      <c r="C52" s="463"/>
      <c r="D52" s="463"/>
      <c r="E52" s="464"/>
      <c r="F52" s="153">
        <v>0</v>
      </c>
      <c r="G52" s="154">
        <v>0</v>
      </c>
      <c r="H52" s="155" t="s">
        <v>139</v>
      </c>
      <c r="I52" s="91"/>
      <c r="J52" s="149"/>
      <c r="K52" s="91"/>
      <c r="L52" s="149"/>
      <c r="M52" s="91"/>
      <c r="N52" s="149"/>
      <c r="O52" s="91"/>
      <c r="P52" s="149"/>
      <c r="Q52" s="91"/>
      <c r="R52" s="150"/>
      <c r="S52" s="91"/>
      <c r="T52" s="149"/>
      <c r="U52" s="91"/>
      <c r="V52" s="149"/>
      <c r="W52" s="91"/>
      <c r="X52" s="149"/>
      <c r="Y52" s="91"/>
      <c r="Z52" s="149"/>
      <c r="AA52" s="91"/>
      <c r="AB52" s="149"/>
      <c r="AC52" s="91"/>
      <c r="AD52" s="149"/>
    </row>
    <row r="53" spans="1:30" s="145" customFormat="1" ht="30">
      <c r="A53" s="156">
        <v>852</v>
      </c>
      <c r="B53" s="453" t="s">
        <v>226</v>
      </c>
      <c r="C53" s="454"/>
      <c r="D53" s="454"/>
      <c r="E53" s="455"/>
      <c r="F53" s="139">
        <f>SUM(F54:F56)</f>
        <v>8894277</v>
      </c>
      <c r="G53" s="140">
        <f>SUM(G54:G56)</f>
        <v>4686327.76</v>
      </c>
      <c r="H53" s="141">
        <f t="shared" si="0"/>
        <v>0.52689249053070863</v>
      </c>
      <c r="I53" s="142"/>
      <c r="J53" s="143"/>
      <c r="K53" s="142"/>
      <c r="L53" s="143"/>
      <c r="M53" s="142"/>
      <c r="N53" s="143"/>
      <c r="O53" s="142"/>
      <c r="P53" s="143"/>
      <c r="Q53" s="142"/>
      <c r="R53" s="144"/>
      <c r="S53" s="142"/>
      <c r="T53" s="143"/>
      <c r="U53" s="142"/>
      <c r="V53" s="143"/>
      <c r="W53" s="142"/>
      <c r="X53" s="143"/>
      <c r="Y53" s="142"/>
      <c r="Z53" s="143"/>
      <c r="AA53" s="142"/>
      <c r="AB53" s="143"/>
      <c r="AC53" s="142"/>
      <c r="AD53" s="143"/>
    </row>
    <row r="54" spans="1:30" s="151" customFormat="1" ht="30">
      <c r="A54" s="456"/>
      <c r="B54" s="459" t="s">
        <v>212</v>
      </c>
      <c r="C54" s="460"/>
      <c r="D54" s="460"/>
      <c r="E54" s="461"/>
      <c r="F54" s="146">
        <v>7703654</v>
      </c>
      <c r="G54" s="147">
        <v>4077079.31</v>
      </c>
      <c r="H54" s="148">
        <f t="shared" si="0"/>
        <v>0.52923967120018633</v>
      </c>
      <c r="I54" s="91"/>
      <c r="J54" s="149"/>
      <c r="K54" s="91"/>
      <c r="L54" s="149"/>
      <c r="M54" s="91"/>
      <c r="N54" s="149"/>
      <c r="O54" s="91"/>
      <c r="P54" s="149"/>
      <c r="Q54" s="91"/>
      <c r="R54" s="150"/>
      <c r="S54" s="91"/>
      <c r="T54" s="149"/>
      <c r="U54" s="91"/>
      <c r="V54" s="149"/>
      <c r="W54" s="91"/>
      <c r="X54" s="149"/>
      <c r="Y54" s="91"/>
      <c r="Z54" s="149"/>
      <c r="AA54" s="91"/>
      <c r="AB54" s="149"/>
      <c r="AC54" s="91"/>
      <c r="AD54" s="149"/>
    </row>
    <row r="55" spans="1:30" s="151" customFormat="1" ht="30">
      <c r="A55" s="457"/>
      <c r="B55" s="459" t="s">
        <v>213</v>
      </c>
      <c r="C55" s="460"/>
      <c r="D55" s="460"/>
      <c r="E55" s="461"/>
      <c r="F55" s="146">
        <v>1190623</v>
      </c>
      <c r="G55" s="147">
        <v>609248.44999999995</v>
      </c>
      <c r="H55" s="148">
        <f t="shared" si="0"/>
        <v>0.51170559446609043</v>
      </c>
      <c r="I55" s="91"/>
      <c r="J55" s="149"/>
      <c r="K55" s="91"/>
      <c r="L55" s="149"/>
      <c r="M55" s="91"/>
      <c r="N55" s="149"/>
      <c r="O55" s="91"/>
      <c r="P55" s="149"/>
      <c r="Q55" s="91"/>
      <c r="R55" s="150"/>
      <c r="S55" s="91"/>
      <c r="T55" s="149"/>
      <c r="U55" s="91"/>
      <c r="V55" s="149"/>
      <c r="W55" s="91"/>
      <c r="X55" s="149"/>
      <c r="Y55" s="91"/>
      <c r="Z55" s="149"/>
      <c r="AA55" s="91"/>
      <c r="AB55" s="149"/>
      <c r="AC55" s="91"/>
      <c r="AD55" s="149"/>
    </row>
    <row r="56" spans="1:30" s="151" customFormat="1" ht="30.75" thickBot="1">
      <c r="A56" s="458"/>
      <c r="B56" s="462" t="s">
        <v>214</v>
      </c>
      <c r="C56" s="463"/>
      <c r="D56" s="463"/>
      <c r="E56" s="464"/>
      <c r="F56" s="153">
        <v>0</v>
      </c>
      <c r="G56" s="154">
        <v>0</v>
      </c>
      <c r="H56" s="155" t="s">
        <v>139</v>
      </c>
      <c r="I56" s="91"/>
      <c r="J56" s="149"/>
      <c r="K56" s="91"/>
      <c r="L56" s="149"/>
      <c r="M56" s="91"/>
      <c r="N56" s="149"/>
      <c r="O56" s="91"/>
      <c r="P56" s="149"/>
      <c r="Q56" s="91"/>
      <c r="R56" s="150"/>
      <c r="S56" s="91"/>
      <c r="T56" s="149"/>
      <c r="U56" s="91"/>
      <c r="V56" s="149"/>
      <c r="W56" s="91"/>
      <c r="X56" s="149"/>
      <c r="Y56" s="91"/>
      <c r="Z56" s="149"/>
      <c r="AA56" s="91"/>
      <c r="AB56" s="149"/>
      <c r="AC56" s="91"/>
      <c r="AD56" s="149"/>
    </row>
    <row r="57" spans="1:30" s="145" customFormat="1" ht="92.25" customHeight="1">
      <c r="A57" s="156">
        <v>853</v>
      </c>
      <c r="B57" s="453" t="s">
        <v>227</v>
      </c>
      <c r="C57" s="454"/>
      <c r="D57" s="454"/>
      <c r="E57" s="455"/>
      <c r="F57" s="158">
        <f>SUM(F58:F60)</f>
        <v>170000</v>
      </c>
      <c r="G57" s="159">
        <f>SUM(G58:G60)</f>
        <v>38242.089999999997</v>
      </c>
      <c r="H57" s="160">
        <f>G57/F57</f>
        <v>0.22495347058823528</v>
      </c>
      <c r="I57" s="161"/>
      <c r="J57" s="162"/>
      <c r="K57" s="161"/>
      <c r="L57" s="162"/>
      <c r="M57" s="161"/>
      <c r="N57" s="162"/>
      <c r="O57" s="161"/>
      <c r="P57" s="162"/>
      <c r="Q57" s="161"/>
      <c r="R57" s="163"/>
      <c r="S57" s="161"/>
      <c r="T57" s="162"/>
      <c r="U57" s="161"/>
      <c r="V57" s="162"/>
      <c r="W57" s="161"/>
      <c r="X57" s="162"/>
      <c r="Y57" s="161"/>
      <c r="Z57" s="162"/>
      <c r="AA57" s="161"/>
      <c r="AB57" s="162"/>
      <c r="AC57" s="161"/>
      <c r="AD57" s="162"/>
    </row>
    <row r="58" spans="1:30" s="151" customFormat="1" ht="30">
      <c r="A58" s="456"/>
      <c r="B58" s="459" t="s">
        <v>212</v>
      </c>
      <c r="C58" s="460"/>
      <c r="D58" s="460"/>
      <c r="E58" s="461"/>
      <c r="F58" s="146">
        <v>45381</v>
      </c>
      <c r="G58" s="147">
        <v>6800</v>
      </c>
      <c r="H58" s="148">
        <f>G58/F58</f>
        <v>0.14984244507613317</v>
      </c>
      <c r="I58" s="91"/>
      <c r="J58" s="149"/>
      <c r="K58" s="91"/>
      <c r="L58" s="149"/>
      <c r="M58" s="91"/>
      <c r="N58" s="149"/>
      <c r="O58" s="91"/>
      <c r="P58" s="149"/>
      <c r="Q58" s="91"/>
      <c r="R58" s="150"/>
      <c r="S58" s="91"/>
      <c r="T58" s="149"/>
      <c r="U58" s="91"/>
      <c r="V58" s="149"/>
      <c r="W58" s="91"/>
      <c r="X58" s="149"/>
      <c r="Y58" s="91"/>
      <c r="Z58" s="149"/>
      <c r="AA58" s="91"/>
      <c r="AB58" s="149"/>
      <c r="AC58" s="91"/>
      <c r="AD58" s="149"/>
    </row>
    <row r="59" spans="1:30" s="151" customFormat="1" ht="30">
      <c r="A59" s="457"/>
      <c r="B59" s="459" t="s">
        <v>213</v>
      </c>
      <c r="C59" s="460"/>
      <c r="D59" s="460"/>
      <c r="E59" s="461"/>
      <c r="F59" s="146">
        <v>124619</v>
      </c>
      <c r="G59" s="147">
        <v>31442.09</v>
      </c>
      <c r="H59" s="148">
        <f>G59/F59</f>
        <v>0.2523057479196591</v>
      </c>
      <c r="I59" s="91"/>
      <c r="J59" s="149"/>
      <c r="K59" s="91"/>
      <c r="L59" s="149"/>
      <c r="M59" s="91"/>
      <c r="N59" s="149"/>
      <c r="O59" s="91"/>
      <c r="P59" s="149"/>
      <c r="Q59" s="91"/>
      <c r="R59" s="150"/>
      <c r="S59" s="91"/>
      <c r="T59" s="149"/>
      <c r="U59" s="91"/>
      <c r="V59" s="149"/>
      <c r="W59" s="91"/>
      <c r="X59" s="149"/>
      <c r="Y59" s="91"/>
      <c r="Z59" s="149"/>
      <c r="AA59" s="91"/>
      <c r="AB59" s="149"/>
      <c r="AC59" s="91"/>
      <c r="AD59" s="149"/>
    </row>
    <row r="60" spans="1:30" s="151" customFormat="1" ht="30.75" thickBot="1">
      <c r="A60" s="458"/>
      <c r="B60" s="462" t="s">
        <v>214</v>
      </c>
      <c r="C60" s="463"/>
      <c r="D60" s="463"/>
      <c r="E60" s="464"/>
      <c r="F60" s="153">
        <v>0</v>
      </c>
      <c r="G60" s="154">
        <v>0</v>
      </c>
      <c r="H60" s="155" t="s">
        <v>139</v>
      </c>
      <c r="I60" s="91"/>
      <c r="J60" s="149"/>
      <c r="K60" s="91"/>
      <c r="L60" s="149"/>
      <c r="M60" s="91"/>
      <c r="N60" s="149"/>
      <c r="O60" s="91"/>
      <c r="P60" s="149"/>
      <c r="Q60" s="91"/>
      <c r="R60" s="150"/>
      <c r="S60" s="91"/>
      <c r="T60" s="149"/>
      <c r="U60" s="91"/>
      <c r="V60" s="149"/>
      <c r="W60" s="91"/>
      <c r="X60" s="149"/>
      <c r="Y60" s="91"/>
      <c r="Z60" s="149"/>
      <c r="AA60" s="91"/>
      <c r="AB60" s="149"/>
      <c r="AC60" s="91"/>
      <c r="AD60" s="149"/>
    </row>
    <row r="61" spans="1:30" s="145" customFormat="1" ht="66" customHeight="1">
      <c r="A61" s="156">
        <v>854</v>
      </c>
      <c r="B61" s="453" t="s">
        <v>228</v>
      </c>
      <c r="C61" s="454"/>
      <c r="D61" s="454"/>
      <c r="E61" s="455"/>
      <c r="F61" s="158">
        <f>SUM(F62:F64)</f>
        <v>564917.5</v>
      </c>
      <c r="G61" s="159">
        <f>SUM(G62:G64)</f>
        <v>357141.66000000003</v>
      </c>
      <c r="H61" s="160">
        <f>G61/F61</f>
        <v>0.63220144534378919</v>
      </c>
      <c r="I61" s="161"/>
      <c r="J61" s="162"/>
      <c r="K61" s="161"/>
      <c r="L61" s="162"/>
      <c r="M61" s="161"/>
      <c r="N61" s="162"/>
      <c r="O61" s="161"/>
      <c r="P61" s="162"/>
      <c r="Q61" s="161"/>
      <c r="R61" s="163"/>
      <c r="S61" s="161"/>
      <c r="T61" s="162"/>
      <c r="U61" s="161"/>
      <c r="V61" s="162"/>
      <c r="W61" s="161"/>
      <c r="X61" s="162"/>
      <c r="Y61" s="161"/>
      <c r="Z61" s="162"/>
      <c r="AA61" s="161"/>
      <c r="AB61" s="162"/>
      <c r="AC61" s="161"/>
      <c r="AD61" s="162"/>
    </row>
    <row r="62" spans="1:30" s="151" customFormat="1" ht="30">
      <c r="A62" s="456"/>
      <c r="B62" s="459" t="s">
        <v>212</v>
      </c>
      <c r="C62" s="460"/>
      <c r="D62" s="460"/>
      <c r="E62" s="461"/>
      <c r="F62" s="146">
        <v>336797.5</v>
      </c>
      <c r="G62" s="147">
        <v>240014.63</v>
      </c>
      <c r="H62" s="148">
        <f>G62/F62</f>
        <v>0.7126378016463899</v>
      </c>
      <c r="I62" s="91"/>
      <c r="J62" s="149"/>
      <c r="K62" s="91"/>
      <c r="L62" s="149"/>
      <c r="M62" s="91"/>
      <c r="N62" s="149"/>
      <c r="O62" s="91"/>
      <c r="P62" s="149"/>
      <c r="Q62" s="91"/>
      <c r="R62" s="150"/>
      <c r="S62" s="91"/>
      <c r="T62" s="149"/>
      <c r="U62" s="91"/>
      <c r="V62" s="149"/>
      <c r="W62" s="91"/>
      <c r="X62" s="149"/>
      <c r="Y62" s="91"/>
      <c r="Z62" s="149"/>
      <c r="AA62" s="91"/>
      <c r="AB62" s="149"/>
      <c r="AC62" s="91"/>
      <c r="AD62" s="149"/>
    </row>
    <row r="63" spans="1:30" s="151" customFormat="1" ht="30">
      <c r="A63" s="457"/>
      <c r="B63" s="459" t="s">
        <v>213</v>
      </c>
      <c r="C63" s="460"/>
      <c r="D63" s="460"/>
      <c r="E63" s="461"/>
      <c r="F63" s="146">
        <v>228120</v>
      </c>
      <c r="G63" s="147">
        <v>117127.03</v>
      </c>
      <c r="H63" s="148">
        <f>G63/F63</f>
        <v>0.51344480974925477</v>
      </c>
      <c r="I63" s="91"/>
      <c r="J63" s="149"/>
      <c r="K63" s="91"/>
      <c r="L63" s="149"/>
      <c r="M63" s="91"/>
      <c r="N63" s="149"/>
      <c r="O63" s="91"/>
      <c r="P63" s="149"/>
      <c r="Q63" s="91"/>
      <c r="R63" s="150"/>
      <c r="S63" s="91"/>
      <c r="T63" s="149"/>
      <c r="U63" s="91"/>
      <c r="V63" s="149"/>
      <c r="W63" s="91"/>
      <c r="X63" s="149"/>
      <c r="Y63" s="91"/>
      <c r="Z63" s="149"/>
      <c r="AA63" s="91"/>
      <c r="AB63" s="149"/>
      <c r="AC63" s="91"/>
      <c r="AD63" s="149"/>
    </row>
    <row r="64" spans="1:30" s="151" customFormat="1" ht="30.75" thickBot="1">
      <c r="A64" s="458"/>
      <c r="B64" s="462" t="s">
        <v>214</v>
      </c>
      <c r="C64" s="463"/>
      <c r="D64" s="463"/>
      <c r="E64" s="464"/>
      <c r="F64" s="153">
        <v>0</v>
      </c>
      <c r="G64" s="154">
        <v>0</v>
      </c>
      <c r="H64" s="155" t="s">
        <v>139</v>
      </c>
      <c r="I64" s="91"/>
      <c r="J64" s="149"/>
      <c r="K64" s="91"/>
      <c r="L64" s="149"/>
      <c r="M64" s="91"/>
      <c r="N64" s="149"/>
      <c r="O64" s="91"/>
      <c r="P64" s="149"/>
      <c r="Q64" s="91"/>
      <c r="R64" s="150"/>
      <c r="S64" s="91"/>
      <c r="T64" s="149"/>
      <c r="U64" s="91"/>
      <c r="V64" s="149"/>
      <c r="W64" s="91"/>
      <c r="X64" s="149"/>
      <c r="Y64" s="91"/>
      <c r="Z64" s="149"/>
      <c r="AA64" s="91"/>
      <c r="AB64" s="149"/>
      <c r="AC64" s="91"/>
      <c r="AD64" s="149"/>
    </row>
    <row r="65" spans="1:30" s="145" customFormat="1" ht="64.5" customHeight="1">
      <c r="A65" s="156">
        <v>900</v>
      </c>
      <c r="B65" s="453" t="s">
        <v>229</v>
      </c>
      <c r="C65" s="454"/>
      <c r="D65" s="454"/>
      <c r="E65" s="455"/>
      <c r="F65" s="158">
        <f>SUM(F66:F68)</f>
        <v>3933818.29</v>
      </c>
      <c r="G65" s="159">
        <f>SUM(G66:G68)</f>
        <v>2085852.6300000001</v>
      </c>
      <c r="H65" s="160">
        <f>G65/F65</f>
        <v>0.53023614113096218</v>
      </c>
      <c r="I65" s="161"/>
      <c r="J65" s="162"/>
      <c r="K65" s="161"/>
      <c r="L65" s="162"/>
      <c r="M65" s="161"/>
      <c r="N65" s="162"/>
      <c r="O65" s="161"/>
      <c r="P65" s="162"/>
      <c r="Q65" s="161"/>
      <c r="R65" s="163"/>
      <c r="S65" s="161"/>
      <c r="T65" s="162"/>
      <c r="U65" s="161"/>
      <c r="V65" s="162"/>
      <c r="W65" s="161"/>
      <c r="X65" s="162"/>
      <c r="Y65" s="161"/>
      <c r="Z65" s="162"/>
      <c r="AA65" s="161"/>
      <c r="AB65" s="162"/>
      <c r="AC65" s="161"/>
      <c r="AD65" s="162"/>
    </row>
    <row r="66" spans="1:30" s="151" customFormat="1" ht="30">
      <c r="A66" s="456"/>
      <c r="B66" s="459" t="s">
        <v>212</v>
      </c>
      <c r="C66" s="460"/>
      <c r="D66" s="460"/>
      <c r="E66" s="461"/>
      <c r="F66" s="146">
        <v>2440480</v>
      </c>
      <c r="G66" s="147">
        <v>1053075.57</v>
      </c>
      <c r="H66" s="148">
        <f>G66/F66</f>
        <v>0.43150346243361964</v>
      </c>
      <c r="I66" s="91"/>
      <c r="J66" s="149"/>
      <c r="K66" s="91"/>
      <c r="L66" s="149"/>
      <c r="M66" s="91"/>
      <c r="N66" s="149"/>
      <c r="O66" s="91"/>
      <c r="P66" s="149"/>
      <c r="Q66" s="91"/>
      <c r="R66" s="150"/>
      <c r="S66" s="91"/>
      <c r="T66" s="149"/>
      <c r="U66" s="91"/>
      <c r="V66" s="149"/>
      <c r="W66" s="91"/>
      <c r="X66" s="149"/>
      <c r="Y66" s="91"/>
      <c r="Z66" s="149"/>
      <c r="AA66" s="91"/>
      <c r="AB66" s="149"/>
      <c r="AC66" s="91"/>
      <c r="AD66" s="149"/>
    </row>
    <row r="67" spans="1:30" s="151" customFormat="1" ht="30">
      <c r="A67" s="457"/>
      <c r="B67" s="459" t="s">
        <v>213</v>
      </c>
      <c r="C67" s="460"/>
      <c r="D67" s="460"/>
      <c r="E67" s="461"/>
      <c r="F67" s="146">
        <v>0</v>
      </c>
      <c r="G67" s="147">
        <v>0</v>
      </c>
      <c r="H67" s="152" t="s">
        <v>139</v>
      </c>
      <c r="I67" s="91"/>
      <c r="J67" s="149"/>
      <c r="K67" s="91"/>
      <c r="L67" s="149"/>
      <c r="M67" s="91"/>
      <c r="N67" s="149"/>
      <c r="O67" s="91"/>
      <c r="P67" s="149"/>
      <c r="Q67" s="91"/>
      <c r="R67" s="150"/>
      <c r="S67" s="91"/>
      <c r="T67" s="149"/>
      <c r="U67" s="91"/>
      <c r="V67" s="149"/>
      <c r="W67" s="91"/>
      <c r="X67" s="149"/>
      <c r="Y67" s="91"/>
      <c r="Z67" s="149"/>
      <c r="AA67" s="91"/>
      <c r="AB67" s="149"/>
      <c r="AC67" s="91"/>
      <c r="AD67" s="149"/>
    </row>
    <row r="68" spans="1:30" s="151" customFormat="1" ht="30.75" thickBot="1">
      <c r="A68" s="458"/>
      <c r="B68" s="462" t="s">
        <v>214</v>
      </c>
      <c r="C68" s="463"/>
      <c r="D68" s="463"/>
      <c r="E68" s="464"/>
      <c r="F68" s="153">
        <v>1493338.29</v>
      </c>
      <c r="G68" s="154">
        <v>1032777.06</v>
      </c>
      <c r="H68" s="313">
        <f>G68/F68</f>
        <v>0.69158948572864898</v>
      </c>
      <c r="I68" s="91"/>
      <c r="J68" s="149"/>
      <c r="K68" s="91"/>
      <c r="L68" s="149"/>
      <c r="M68" s="91"/>
      <c r="N68" s="149"/>
      <c r="O68" s="91"/>
      <c r="P68" s="149"/>
      <c r="Q68" s="91"/>
      <c r="R68" s="150"/>
      <c r="S68" s="91"/>
      <c r="T68" s="149"/>
      <c r="U68" s="91"/>
      <c r="V68" s="149"/>
      <c r="W68" s="91"/>
      <c r="X68" s="149"/>
      <c r="Y68" s="91"/>
      <c r="Z68" s="149"/>
      <c r="AA68" s="91"/>
      <c r="AB68" s="149"/>
      <c r="AC68" s="91"/>
      <c r="AD68" s="149"/>
    </row>
    <row r="69" spans="1:30" s="145" customFormat="1" ht="62.25" customHeight="1">
      <c r="A69" s="156">
        <v>921</v>
      </c>
      <c r="B69" s="453" t="s">
        <v>230</v>
      </c>
      <c r="C69" s="454"/>
      <c r="D69" s="454"/>
      <c r="E69" s="455"/>
      <c r="F69" s="158">
        <f>SUM(F70:F72)</f>
        <v>1106230</v>
      </c>
      <c r="G69" s="159">
        <f>SUM(G70:G72)</f>
        <v>546800</v>
      </c>
      <c r="H69" s="160">
        <f>G69/F69</f>
        <v>0.49429142221780281</v>
      </c>
      <c r="I69" s="161"/>
      <c r="J69" s="162"/>
      <c r="K69" s="161"/>
      <c r="L69" s="162"/>
      <c r="M69" s="161"/>
      <c r="N69" s="162"/>
      <c r="O69" s="161"/>
      <c r="P69" s="162"/>
      <c r="Q69" s="161"/>
      <c r="R69" s="163"/>
      <c r="S69" s="161"/>
      <c r="T69" s="162"/>
      <c r="U69" s="161"/>
      <c r="V69" s="162"/>
      <c r="W69" s="161"/>
      <c r="X69" s="162"/>
      <c r="Y69" s="161"/>
      <c r="Z69" s="162"/>
      <c r="AA69" s="161"/>
      <c r="AB69" s="162"/>
      <c r="AC69" s="161"/>
      <c r="AD69" s="162"/>
    </row>
    <row r="70" spans="1:30" s="151" customFormat="1" ht="30">
      <c r="A70" s="456"/>
      <c r="B70" s="459" t="s">
        <v>212</v>
      </c>
      <c r="C70" s="460"/>
      <c r="D70" s="460"/>
      <c r="E70" s="461"/>
      <c r="F70" s="146">
        <v>1016230</v>
      </c>
      <c r="G70" s="147">
        <v>546800</v>
      </c>
      <c r="H70" s="148">
        <f>G70/F70</f>
        <v>0.5380671698336007</v>
      </c>
      <c r="I70" s="91"/>
      <c r="J70" s="149"/>
      <c r="K70" s="91"/>
      <c r="L70" s="149"/>
      <c r="M70" s="91"/>
      <c r="N70" s="149"/>
      <c r="O70" s="91"/>
      <c r="P70" s="149"/>
      <c r="Q70" s="91"/>
      <c r="R70" s="150"/>
      <c r="S70" s="91"/>
      <c r="T70" s="149"/>
      <c r="U70" s="91"/>
      <c r="V70" s="149"/>
      <c r="W70" s="91"/>
      <c r="X70" s="149"/>
      <c r="Y70" s="91"/>
      <c r="Z70" s="149"/>
      <c r="AA70" s="91"/>
      <c r="AB70" s="149"/>
      <c r="AC70" s="91"/>
      <c r="AD70" s="149"/>
    </row>
    <row r="71" spans="1:30" s="151" customFormat="1" ht="30">
      <c r="A71" s="457"/>
      <c r="B71" s="459" t="s">
        <v>213</v>
      </c>
      <c r="C71" s="460"/>
      <c r="D71" s="460"/>
      <c r="E71" s="461"/>
      <c r="F71" s="146">
        <v>0</v>
      </c>
      <c r="G71" s="147">
        <v>0</v>
      </c>
      <c r="H71" s="152" t="s">
        <v>139</v>
      </c>
      <c r="I71" s="91"/>
      <c r="J71" s="149"/>
      <c r="K71" s="91"/>
      <c r="L71" s="149"/>
      <c r="M71" s="91"/>
      <c r="N71" s="149"/>
      <c r="O71" s="91"/>
      <c r="P71" s="149"/>
      <c r="Q71" s="91"/>
      <c r="R71" s="150"/>
      <c r="S71" s="91"/>
      <c r="T71" s="149"/>
      <c r="U71" s="91"/>
      <c r="V71" s="149"/>
      <c r="W71" s="91"/>
      <c r="X71" s="149"/>
      <c r="Y71" s="91"/>
      <c r="Z71" s="149"/>
      <c r="AA71" s="91"/>
      <c r="AB71" s="149"/>
      <c r="AC71" s="91"/>
      <c r="AD71" s="149"/>
    </row>
    <row r="72" spans="1:30" s="151" customFormat="1" ht="30.75" thickBot="1">
      <c r="A72" s="458"/>
      <c r="B72" s="462" t="s">
        <v>214</v>
      </c>
      <c r="C72" s="463"/>
      <c r="D72" s="463"/>
      <c r="E72" s="464"/>
      <c r="F72" s="153">
        <v>90000</v>
      </c>
      <c r="G72" s="154">
        <v>0</v>
      </c>
      <c r="H72" s="155" t="s">
        <v>139</v>
      </c>
      <c r="I72" s="91"/>
      <c r="J72" s="149"/>
      <c r="K72" s="91"/>
      <c r="L72" s="149"/>
      <c r="M72" s="91"/>
      <c r="N72" s="149"/>
      <c r="O72" s="91"/>
      <c r="P72" s="149"/>
      <c r="Q72" s="91"/>
      <c r="R72" s="150"/>
      <c r="S72" s="91"/>
      <c r="T72" s="149"/>
      <c r="U72" s="91"/>
      <c r="V72" s="149"/>
      <c r="W72" s="91"/>
      <c r="X72" s="149"/>
      <c r="Y72" s="91"/>
      <c r="Z72" s="149"/>
      <c r="AA72" s="91"/>
      <c r="AB72" s="149"/>
      <c r="AC72" s="91"/>
      <c r="AD72" s="149"/>
    </row>
    <row r="73" spans="1:30" s="145" customFormat="1" ht="33.75" customHeight="1">
      <c r="A73" s="156">
        <v>926</v>
      </c>
      <c r="B73" s="453" t="s">
        <v>231</v>
      </c>
      <c r="C73" s="454"/>
      <c r="D73" s="454"/>
      <c r="E73" s="455"/>
      <c r="F73" s="139">
        <f>SUM(F74:F76)</f>
        <v>2607510</v>
      </c>
      <c r="G73" s="140">
        <f>SUM(G74:G76)</f>
        <v>978442.07000000007</v>
      </c>
      <c r="H73" s="141">
        <f>G73/F73</f>
        <v>0.37524000674973446</v>
      </c>
      <c r="I73" s="142"/>
      <c r="J73" s="143"/>
      <c r="K73" s="142"/>
      <c r="L73" s="143"/>
      <c r="M73" s="142"/>
      <c r="N73" s="143"/>
      <c r="O73" s="142"/>
      <c r="P73" s="143"/>
      <c r="Q73" s="142"/>
      <c r="R73" s="144"/>
      <c r="S73" s="142"/>
      <c r="T73" s="143"/>
      <c r="U73" s="142"/>
      <c r="V73" s="143"/>
      <c r="W73" s="142"/>
      <c r="X73" s="143"/>
      <c r="Y73" s="142"/>
      <c r="Z73" s="143"/>
      <c r="AA73" s="142"/>
      <c r="AB73" s="143"/>
      <c r="AC73" s="142"/>
      <c r="AD73" s="143"/>
    </row>
    <row r="74" spans="1:30" s="151" customFormat="1" ht="30">
      <c r="A74" s="456"/>
      <c r="B74" s="480" t="s">
        <v>212</v>
      </c>
      <c r="C74" s="481"/>
      <c r="D74" s="481"/>
      <c r="E74" s="482"/>
      <c r="F74" s="146">
        <v>646479</v>
      </c>
      <c r="G74" s="147">
        <v>474080.47</v>
      </c>
      <c r="H74" s="148">
        <f>G74/F74</f>
        <v>0.73332694488142691</v>
      </c>
      <c r="I74" s="91"/>
      <c r="J74" s="149"/>
      <c r="K74" s="91"/>
      <c r="L74" s="149"/>
      <c r="M74" s="91"/>
      <c r="N74" s="149"/>
      <c r="O74" s="91"/>
      <c r="P74" s="149"/>
      <c r="Q74" s="91"/>
      <c r="R74" s="150"/>
      <c r="S74" s="91"/>
      <c r="T74" s="149"/>
      <c r="U74" s="91"/>
      <c r="V74" s="149"/>
      <c r="W74" s="91"/>
      <c r="X74" s="149"/>
      <c r="Y74" s="91"/>
      <c r="Z74" s="149"/>
      <c r="AA74" s="91"/>
      <c r="AB74" s="149"/>
      <c r="AC74" s="91"/>
      <c r="AD74" s="149"/>
    </row>
    <row r="75" spans="1:30" s="151" customFormat="1" ht="30">
      <c r="A75" s="457"/>
      <c r="B75" s="480" t="s">
        <v>213</v>
      </c>
      <c r="C75" s="481"/>
      <c r="D75" s="481"/>
      <c r="E75" s="482"/>
      <c r="F75" s="146">
        <v>849530</v>
      </c>
      <c r="G75" s="147">
        <v>475248.06</v>
      </c>
      <c r="H75" s="148">
        <f>G75/F75</f>
        <v>0.55942469365413816</v>
      </c>
      <c r="I75" s="91"/>
      <c r="J75" s="149"/>
      <c r="K75" s="91"/>
      <c r="L75" s="149"/>
      <c r="M75" s="91"/>
      <c r="N75" s="149"/>
      <c r="O75" s="91"/>
      <c r="P75" s="149"/>
      <c r="Q75" s="91"/>
      <c r="R75" s="150"/>
      <c r="S75" s="91"/>
      <c r="T75" s="149"/>
      <c r="U75" s="91"/>
      <c r="V75" s="149"/>
      <c r="W75" s="91"/>
      <c r="X75" s="149"/>
      <c r="Y75" s="91"/>
      <c r="Z75" s="149"/>
      <c r="AA75" s="91"/>
      <c r="AB75" s="149"/>
      <c r="AC75" s="91"/>
      <c r="AD75" s="149"/>
    </row>
    <row r="76" spans="1:30" s="151" customFormat="1" ht="30.75" thickBot="1">
      <c r="A76" s="458"/>
      <c r="B76" s="483" t="s">
        <v>214</v>
      </c>
      <c r="C76" s="484"/>
      <c r="D76" s="484"/>
      <c r="E76" s="485"/>
      <c r="F76" s="153">
        <v>1111501</v>
      </c>
      <c r="G76" s="154">
        <v>29113.54</v>
      </c>
      <c r="H76" s="157">
        <f>G76/F76</f>
        <v>2.6192994878097276E-2</v>
      </c>
      <c r="I76" s="91"/>
      <c r="J76" s="149"/>
      <c r="K76" s="91"/>
      <c r="L76" s="149"/>
      <c r="M76" s="91"/>
      <c r="N76" s="149"/>
      <c r="O76" s="91"/>
      <c r="P76" s="149"/>
      <c r="Q76" s="91"/>
      <c r="R76" s="150"/>
      <c r="S76" s="91"/>
      <c r="T76" s="149"/>
      <c r="U76" s="91"/>
      <c r="V76" s="149"/>
      <c r="W76" s="91"/>
      <c r="X76" s="149"/>
      <c r="Y76" s="91"/>
      <c r="Z76" s="149"/>
      <c r="AA76" s="91"/>
      <c r="AB76" s="149"/>
      <c r="AC76" s="91"/>
      <c r="AD76" s="149"/>
    </row>
    <row r="77" spans="1:30" s="176" customFormat="1" ht="30.75" thickBot="1">
      <c r="A77" s="173"/>
      <c r="B77" s="174"/>
      <c r="C77" s="175"/>
      <c r="D77" s="175"/>
      <c r="E77" s="175"/>
      <c r="F77" s="90"/>
      <c r="G77" s="91"/>
      <c r="H77" s="149"/>
      <c r="I77" s="91"/>
      <c r="J77" s="149"/>
      <c r="K77" s="91"/>
      <c r="L77" s="149"/>
      <c r="M77" s="91"/>
      <c r="N77" s="149"/>
      <c r="O77" s="91"/>
      <c r="P77" s="149"/>
      <c r="Q77" s="91"/>
      <c r="R77" s="150"/>
      <c r="S77" s="91"/>
      <c r="T77" s="149"/>
      <c r="U77" s="91"/>
      <c r="V77" s="149"/>
      <c r="W77" s="91"/>
      <c r="X77" s="149"/>
      <c r="Y77" s="91"/>
      <c r="Z77" s="149"/>
      <c r="AA77" s="91"/>
      <c r="AB77" s="149"/>
      <c r="AC77" s="91"/>
      <c r="AD77" s="149"/>
    </row>
    <row r="78" spans="1:30" s="151" customFormat="1" ht="30">
      <c r="A78" s="486" t="s">
        <v>232</v>
      </c>
      <c r="B78" s="487"/>
      <c r="C78" s="487"/>
      <c r="D78" s="487"/>
      <c r="E78" s="488"/>
      <c r="F78" s="139">
        <f>SUM(F9,F13,F17,F21,F25,F29,F33,F37,F41,F43,F46,F50,F54,F58,F62,F66,F70,F74)</f>
        <v>19314833.5</v>
      </c>
      <c r="G78" s="140">
        <f>SUM(G9,G13,G17,G21,G25,G29,G33,G37,G41,G43,G46,G50,G54,G58,G62,G66,G70,G74)</f>
        <v>9595066.2000000011</v>
      </c>
      <c r="H78" s="177">
        <f>G78/F78</f>
        <v>0.4967718826051491</v>
      </c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</row>
    <row r="79" spans="1:30" s="151" customFormat="1" ht="30">
      <c r="A79" s="471" t="s">
        <v>233</v>
      </c>
      <c r="B79" s="472"/>
      <c r="C79" s="472"/>
      <c r="D79" s="472"/>
      <c r="E79" s="473"/>
      <c r="F79" s="178">
        <f>SUM(F10,F14,F18,F22,F26,F30,F34,F38,F47,F51,F55,F59,F63,F67,F71,F75)</f>
        <v>16816542</v>
      </c>
      <c r="G79" s="179">
        <f>SUM(G10,G14,G18,G22,G26,G30,G34,G38,G47,G51,G55,G59,G63,G67,G71,G75)</f>
        <v>8826703.6699999999</v>
      </c>
      <c r="H79" s="180">
        <f>G79/F79</f>
        <v>0.52488220646075745</v>
      </c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</row>
    <row r="80" spans="1:30" s="151" customFormat="1" ht="30">
      <c r="A80" s="474" t="s">
        <v>234</v>
      </c>
      <c r="B80" s="475"/>
      <c r="C80" s="475"/>
      <c r="D80" s="475"/>
      <c r="E80" s="476"/>
      <c r="F80" s="181">
        <f>SUM(F78:F79)</f>
        <v>36131375.5</v>
      </c>
      <c r="G80" s="182">
        <f>SUM(G78:G79)</f>
        <v>18421769.870000001</v>
      </c>
      <c r="H80" s="183">
        <f>G80/F80</f>
        <v>0.50985520520800542</v>
      </c>
      <c r="I80" s="184"/>
    </row>
    <row r="81" spans="1:30" s="151" customFormat="1" ht="30">
      <c r="A81" s="474" t="s">
        <v>235</v>
      </c>
      <c r="B81" s="475"/>
      <c r="C81" s="475"/>
      <c r="D81" s="475"/>
      <c r="E81" s="476"/>
      <c r="F81" s="181">
        <f>SUM(F11,F15,F19,F23,F27,F31,F35,F39,F44,F48,F52,F56,F60,F64,F68,F72,F76)</f>
        <v>5007009.67</v>
      </c>
      <c r="G81" s="182">
        <f>SUM(G11,G15,G19,G23,G27,G31,G35,G39,G44,G48,G52,G56,G60,G64,G68,G72,G76)</f>
        <v>2457353.16</v>
      </c>
      <c r="H81" s="183">
        <f>G81/F81</f>
        <v>0.49078258720439022</v>
      </c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</row>
    <row r="82" spans="1:30" s="151" customFormat="1" ht="30.75" thickBot="1">
      <c r="A82" s="477" t="s">
        <v>236</v>
      </c>
      <c r="B82" s="478"/>
      <c r="C82" s="478"/>
      <c r="D82" s="478"/>
      <c r="E82" s="479"/>
      <c r="F82" s="185">
        <f>SUM(F80:F81)</f>
        <v>41138385.170000002</v>
      </c>
      <c r="G82" s="186">
        <f>SUM(G80:G81)</f>
        <v>20879123.030000001</v>
      </c>
      <c r="H82" s="187">
        <f>G82/F82</f>
        <v>0.50753385053203337</v>
      </c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</row>
    <row r="83" spans="1:30" ht="39.75" customHeight="1">
      <c r="H83" s="188"/>
      <c r="P83" s="189"/>
      <c r="R83" s="190"/>
      <c r="T83" s="189"/>
      <c r="X83" s="189"/>
      <c r="Z83" s="189"/>
      <c r="AB83" s="189"/>
      <c r="AD83" s="189"/>
    </row>
    <row r="84" spans="1:30">
      <c r="H84" s="188"/>
      <c r="AB84" s="189"/>
      <c r="AD84" s="189"/>
    </row>
    <row r="85" spans="1:30">
      <c r="H85" s="188"/>
      <c r="AB85" s="189"/>
      <c r="AD85" s="189"/>
    </row>
    <row r="86" spans="1:30">
      <c r="H86" s="188"/>
      <c r="AB86" s="189"/>
      <c r="AD86" s="189"/>
    </row>
    <row r="87" spans="1:30">
      <c r="H87" s="188"/>
      <c r="AB87" s="189"/>
      <c r="AD87" s="189"/>
    </row>
    <row r="88" spans="1:30">
      <c r="AB88" s="189"/>
      <c r="AD88" s="189"/>
    </row>
    <row r="89" spans="1:30">
      <c r="AB89" s="189"/>
      <c r="AD89" s="189"/>
    </row>
    <row r="90" spans="1:30">
      <c r="AB90" s="189"/>
      <c r="AD90" s="189"/>
    </row>
    <row r="91" spans="1:30">
      <c r="AB91" s="189"/>
      <c r="AD91" s="189"/>
    </row>
    <row r="92" spans="1:30">
      <c r="AB92" s="189"/>
      <c r="AD92" s="189"/>
    </row>
    <row r="93" spans="1:30">
      <c r="AB93" s="189"/>
      <c r="AD93" s="189"/>
    </row>
    <row r="94" spans="1:30">
      <c r="AB94" s="189"/>
      <c r="AD94" s="189"/>
    </row>
    <row r="95" spans="1:30">
      <c r="AB95" s="189"/>
      <c r="AD95" s="189"/>
    </row>
    <row r="96" spans="1:30">
      <c r="AB96" s="189"/>
      <c r="AD96" s="189"/>
    </row>
    <row r="97" spans="28:28">
      <c r="AB97" s="189"/>
    </row>
    <row r="98" spans="28:28">
      <c r="AB98" s="189"/>
    </row>
    <row r="99" spans="28:28">
      <c r="AB99" s="189"/>
    </row>
  </sheetData>
  <mergeCells count="105">
    <mergeCell ref="A79:E79"/>
    <mergeCell ref="A80:E80"/>
    <mergeCell ref="A81:E81"/>
    <mergeCell ref="A82:E82"/>
    <mergeCell ref="B73:E73"/>
    <mergeCell ref="A74:A76"/>
    <mergeCell ref="B74:E74"/>
    <mergeCell ref="B75:E75"/>
    <mergeCell ref="B76:E76"/>
    <mergeCell ref="A78:E78"/>
    <mergeCell ref="A66:A68"/>
    <mergeCell ref="B66:E66"/>
    <mergeCell ref="B67:E67"/>
    <mergeCell ref="B68:E68"/>
    <mergeCell ref="B69:E69"/>
    <mergeCell ref="A70:A72"/>
    <mergeCell ref="B70:E70"/>
    <mergeCell ref="B71:E71"/>
    <mergeCell ref="B72:E72"/>
    <mergeCell ref="A62:A64"/>
    <mergeCell ref="B62:E62"/>
    <mergeCell ref="B63:E63"/>
    <mergeCell ref="B64:E64"/>
    <mergeCell ref="B65:E65"/>
    <mergeCell ref="A54:A56"/>
    <mergeCell ref="B54:E54"/>
    <mergeCell ref="B55:E55"/>
    <mergeCell ref="B56:E56"/>
    <mergeCell ref="B57:E57"/>
    <mergeCell ref="A58:A60"/>
    <mergeCell ref="B58:E58"/>
    <mergeCell ref="B59:E59"/>
    <mergeCell ref="B60:E60"/>
    <mergeCell ref="B53:E53"/>
    <mergeCell ref="B42:E42"/>
    <mergeCell ref="B43:E43"/>
    <mergeCell ref="B45:E45"/>
    <mergeCell ref="A46:A48"/>
    <mergeCell ref="B46:E46"/>
    <mergeCell ref="B47:E47"/>
    <mergeCell ref="B48:E48"/>
    <mergeCell ref="B61:E61"/>
    <mergeCell ref="B40:E40"/>
    <mergeCell ref="B41:E41"/>
    <mergeCell ref="B36:E36"/>
    <mergeCell ref="A37:A39"/>
    <mergeCell ref="B37:E37"/>
    <mergeCell ref="B38:E38"/>
    <mergeCell ref="B39:E39"/>
    <mergeCell ref="B49:E49"/>
    <mergeCell ref="A50:A52"/>
    <mergeCell ref="B50:E50"/>
    <mergeCell ref="B51:E51"/>
    <mergeCell ref="B52:E52"/>
    <mergeCell ref="A29:A31"/>
    <mergeCell ref="B29:E29"/>
    <mergeCell ref="B30:E30"/>
    <mergeCell ref="B31:E31"/>
    <mergeCell ref="B32:E32"/>
    <mergeCell ref="A33:A35"/>
    <mergeCell ref="B33:E33"/>
    <mergeCell ref="B34:E34"/>
    <mergeCell ref="B35:E35"/>
    <mergeCell ref="B24:E24"/>
    <mergeCell ref="A25:A27"/>
    <mergeCell ref="B25:E25"/>
    <mergeCell ref="B26:E26"/>
    <mergeCell ref="B27:E27"/>
    <mergeCell ref="B28:E28"/>
    <mergeCell ref="A17:A19"/>
    <mergeCell ref="B17:E17"/>
    <mergeCell ref="B18:E18"/>
    <mergeCell ref="B19:E19"/>
    <mergeCell ref="B20:E20"/>
    <mergeCell ref="A21:A23"/>
    <mergeCell ref="B21:E21"/>
    <mergeCell ref="B22:E22"/>
    <mergeCell ref="B23:E23"/>
    <mergeCell ref="B12:E12"/>
    <mergeCell ref="A13:A15"/>
    <mergeCell ref="B13:E13"/>
    <mergeCell ref="B14:E14"/>
    <mergeCell ref="B15:E15"/>
    <mergeCell ref="B16:E16"/>
    <mergeCell ref="X5:X7"/>
    <mergeCell ref="Z5:Z7"/>
    <mergeCell ref="AB5:AB7"/>
    <mergeCell ref="A2:H2"/>
    <mergeCell ref="A5:E7"/>
    <mergeCell ref="F5:F7"/>
    <mergeCell ref="G5:G7"/>
    <mergeCell ref="H5:H7"/>
    <mergeCell ref="J5:J7"/>
    <mergeCell ref="AD5:AD7"/>
    <mergeCell ref="B8:E8"/>
    <mergeCell ref="A9:A11"/>
    <mergeCell ref="B9:E9"/>
    <mergeCell ref="B10:E10"/>
    <mergeCell ref="B11:E11"/>
    <mergeCell ref="L5:L7"/>
    <mergeCell ref="N5:N7"/>
    <mergeCell ref="P5:P7"/>
    <mergeCell ref="R5:R7"/>
    <mergeCell ref="T5:T7"/>
    <mergeCell ref="V5:V7"/>
  </mergeCells>
  <printOptions horizontalCentered="1"/>
  <pageMargins left="0.19685039370078741" right="0.19685039370078741" top="0.27559055118110237" bottom="0.31496062992125984" header="0.31496062992125984" footer="0.31496062992125984"/>
  <pageSetup paperSize="9" scale="48" orientation="portrait" r:id="rId1"/>
  <colBreaks count="1" manualBreakCount="1">
    <brk id="9" min="4" max="10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126"/>
  <sheetViews>
    <sheetView zoomScale="60" zoomScaleNormal="60" zoomScaleSheetLayoutView="100" workbookViewId="0">
      <selection activeCell="K11" sqref="K11"/>
    </sheetView>
  </sheetViews>
  <sheetFormatPr defaultRowHeight="14.25"/>
  <cols>
    <col min="1" max="1" width="4.25" style="191" customWidth="1"/>
    <col min="2" max="2" width="5" style="192" customWidth="1"/>
    <col min="3" max="3" width="5.125" style="192" bestFit="1" customWidth="1"/>
    <col min="4" max="4" width="55.625" style="192" customWidth="1"/>
    <col min="5" max="5" width="16.875" style="191" customWidth="1"/>
    <col min="6" max="6" width="8" style="192" customWidth="1"/>
    <col min="7" max="7" width="7.375" style="192" customWidth="1"/>
    <col min="8" max="8" width="8.625" style="192" customWidth="1"/>
    <col min="9" max="9" width="16" style="192" customWidth="1"/>
    <col min="10" max="10" width="16.125" style="240" customWidth="1"/>
    <col min="11" max="11" width="16.625" style="240" customWidth="1"/>
    <col min="12" max="12" width="11.5" style="240" customWidth="1"/>
    <col min="13" max="13" width="14.5" style="240" customWidth="1"/>
    <col min="15" max="15" width="11.25" customWidth="1"/>
  </cols>
  <sheetData>
    <row r="1" spans="1:13" ht="24" customHeight="1">
      <c r="J1" s="491" t="s">
        <v>237</v>
      </c>
      <c r="K1" s="491"/>
      <c r="L1" s="491"/>
      <c r="M1" s="491"/>
    </row>
    <row r="2" spans="1:13" ht="23.25">
      <c r="A2" s="193"/>
      <c r="B2" s="193"/>
      <c r="C2" s="193"/>
      <c r="D2" s="193"/>
      <c r="E2" s="193"/>
      <c r="F2" s="193"/>
      <c r="G2" s="193"/>
      <c r="H2" s="193"/>
      <c r="I2" s="193"/>
      <c r="J2" s="492" t="s">
        <v>110</v>
      </c>
      <c r="K2" s="492"/>
      <c r="L2" s="492"/>
      <c r="M2" s="492"/>
    </row>
    <row r="3" spans="1:13" ht="23.25">
      <c r="A3" s="193"/>
      <c r="B3" s="193"/>
      <c r="C3" s="193"/>
      <c r="D3" s="193"/>
      <c r="E3" s="193"/>
      <c r="F3" s="193"/>
      <c r="G3" s="193"/>
      <c r="H3" s="193"/>
      <c r="I3" s="193"/>
      <c r="J3" s="492" t="s">
        <v>111</v>
      </c>
      <c r="K3" s="492"/>
      <c r="L3" s="492"/>
      <c r="M3" s="492"/>
    </row>
    <row r="4" spans="1:13" ht="23.25">
      <c r="A4" s="193"/>
      <c r="B4" s="193"/>
      <c r="C4" s="193"/>
      <c r="D4" s="193"/>
      <c r="E4" s="193"/>
      <c r="F4" s="193"/>
      <c r="G4" s="193"/>
      <c r="H4" s="193"/>
      <c r="I4" s="193"/>
      <c r="J4" s="492" t="s">
        <v>112</v>
      </c>
      <c r="K4" s="492"/>
      <c r="L4" s="492"/>
      <c r="M4" s="492"/>
    </row>
    <row r="5" spans="1:13" ht="23.25">
      <c r="A5" s="193"/>
      <c r="B5" s="193"/>
      <c r="C5" s="193"/>
      <c r="D5" s="193"/>
      <c r="E5" s="193"/>
      <c r="F5" s="193"/>
      <c r="G5" s="193"/>
      <c r="H5" s="193"/>
      <c r="I5" s="193"/>
      <c r="J5" s="492" t="s">
        <v>368</v>
      </c>
      <c r="K5" s="492"/>
      <c r="L5" s="492"/>
      <c r="M5" s="492"/>
    </row>
    <row r="6" spans="1:13">
      <c r="A6" s="489" t="s">
        <v>238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  <c r="M6" s="490"/>
    </row>
    <row r="7" spans="1:13" ht="72.75" customHeight="1">
      <c r="A7" s="490"/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490"/>
      <c r="M7" s="490"/>
    </row>
    <row r="8" spans="1:13" s="194" customFormat="1" ht="104.25" customHeight="1">
      <c r="A8" s="496" t="s">
        <v>0</v>
      </c>
      <c r="B8" s="498" t="s">
        <v>1</v>
      </c>
      <c r="C8" s="499"/>
      <c r="D8" s="500"/>
      <c r="E8" s="504" t="s">
        <v>239</v>
      </c>
      <c r="F8" s="506" t="s">
        <v>240</v>
      </c>
      <c r="G8" s="507"/>
      <c r="H8" s="504" t="s">
        <v>241</v>
      </c>
      <c r="I8" s="515" t="s">
        <v>380</v>
      </c>
      <c r="J8" s="498" t="s">
        <v>378</v>
      </c>
      <c r="K8" s="509" t="s">
        <v>371</v>
      </c>
      <c r="L8" s="504" t="s">
        <v>242</v>
      </c>
      <c r="M8" s="512" t="s">
        <v>379</v>
      </c>
    </row>
    <row r="9" spans="1:13" s="194" customFormat="1" ht="17.25" customHeight="1">
      <c r="A9" s="497"/>
      <c r="B9" s="501"/>
      <c r="C9" s="502"/>
      <c r="D9" s="503"/>
      <c r="E9" s="505"/>
      <c r="F9" s="195" t="s">
        <v>243</v>
      </c>
      <c r="G9" s="195" t="s">
        <v>244</v>
      </c>
      <c r="H9" s="505"/>
      <c r="I9" s="505"/>
      <c r="J9" s="508"/>
      <c r="K9" s="510"/>
      <c r="L9" s="511"/>
      <c r="M9" s="513"/>
    </row>
    <row r="10" spans="1:13" s="197" customFormat="1" ht="20.25">
      <c r="A10" s="196">
        <v>1</v>
      </c>
      <c r="B10" s="514">
        <v>2</v>
      </c>
      <c r="C10" s="514"/>
      <c r="D10" s="514"/>
      <c r="E10" s="195">
        <v>3</v>
      </c>
      <c r="F10" s="195">
        <v>4</v>
      </c>
      <c r="G10" s="195">
        <v>5</v>
      </c>
      <c r="H10" s="195">
        <v>6</v>
      </c>
      <c r="I10" s="195">
        <v>7</v>
      </c>
      <c r="J10" s="195">
        <v>8</v>
      </c>
      <c r="K10" s="195">
        <v>9</v>
      </c>
      <c r="L10" s="195">
        <v>10</v>
      </c>
      <c r="M10" s="195">
        <v>11</v>
      </c>
    </row>
    <row r="11" spans="1:13" s="202" customFormat="1" ht="42.75" customHeight="1">
      <c r="A11" s="198" t="s">
        <v>2</v>
      </c>
      <c r="B11" s="493" t="s">
        <v>245</v>
      </c>
      <c r="C11" s="494"/>
      <c r="D11" s="495"/>
      <c r="E11" s="199" t="s">
        <v>246</v>
      </c>
      <c r="F11" s="199" t="s">
        <v>246</v>
      </c>
      <c r="G11" s="199" t="s">
        <v>246</v>
      </c>
      <c r="H11" s="199" t="s">
        <v>246</v>
      </c>
      <c r="I11" s="200">
        <f t="shared" ref="I11:K11" si="0">I12+I13</f>
        <v>3971004.04</v>
      </c>
      <c r="J11" s="200">
        <f t="shared" si="0"/>
        <v>5627329.3599999994</v>
      </c>
      <c r="K11" s="200">
        <f t="shared" si="0"/>
        <v>3136575.35</v>
      </c>
      <c r="L11" s="201">
        <f>K11/J11</f>
        <v>0.5573825787229203</v>
      </c>
      <c r="M11" s="200">
        <f>M12+M13</f>
        <v>787115.44</v>
      </c>
    </row>
    <row r="12" spans="1:13" s="202" customFormat="1" ht="20.25">
      <c r="A12" s="198" t="s">
        <v>20</v>
      </c>
      <c r="B12" s="516" t="s">
        <v>247</v>
      </c>
      <c r="C12" s="516"/>
      <c r="D12" s="516"/>
      <c r="E12" s="199" t="s">
        <v>246</v>
      </c>
      <c r="F12" s="199" t="s">
        <v>246</v>
      </c>
      <c r="G12" s="199" t="s">
        <v>246</v>
      </c>
      <c r="H12" s="199" t="s">
        <v>246</v>
      </c>
      <c r="I12" s="200">
        <f>I16+I38+I41+I72+I126</f>
        <v>2579045.48</v>
      </c>
      <c r="J12" s="200">
        <f>J16+J38+J41+J72+J126</f>
        <v>2776300.48</v>
      </c>
      <c r="K12" s="200">
        <f>K16+K38+K41+K72+K126</f>
        <v>912676.09</v>
      </c>
      <c r="L12" s="201">
        <f>K12/J12</f>
        <v>0.32873822432937805</v>
      </c>
      <c r="M12" s="200">
        <f>M16+M38+M41+M72+M126</f>
        <v>0</v>
      </c>
    </row>
    <row r="13" spans="1:13" s="202" customFormat="1" ht="20.25">
      <c r="A13" s="198" t="s">
        <v>21</v>
      </c>
      <c r="B13" s="516" t="s">
        <v>248</v>
      </c>
      <c r="C13" s="516"/>
      <c r="D13" s="516"/>
      <c r="E13" s="199" t="s">
        <v>246</v>
      </c>
      <c r="F13" s="199" t="s">
        <v>246</v>
      </c>
      <c r="G13" s="199" t="s">
        <v>246</v>
      </c>
      <c r="H13" s="199" t="s">
        <v>246</v>
      </c>
      <c r="I13" s="200">
        <f>I17+I39+I42+I73</f>
        <v>1391958.56</v>
      </c>
      <c r="J13" s="200">
        <f>J17+J39+J42+J73</f>
        <v>2851028.88</v>
      </c>
      <c r="K13" s="200">
        <f>K17+K39+K42+K73</f>
        <v>2223899.2600000002</v>
      </c>
      <c r="L13" s="201">
        <f>K13/J13</f>
        <v>0.78003392936517724</v>
      </c>
      <c r="M13" s="200">
        <f>M17+M39+M42+M73</f>
        <v>787115.44</v>
      </c>
    </row>
    <row r="14" spans="1:13" s="203" customFormat="1" ht="20.25">
      <c r="A14" s="517"/>
      <c r="B14" s="518" t="s">
        <v>249</v>
      </c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20"/>
    </row>
    <row r="15" spans="1:13" s="204" customFormat="1" ht="85.5" customHeight="1">
      <c r="A15" s="517"/>
      <c r="B15" s="521" t="s">
        <v>250</v>
      </c>
      <c r="C15" s="523" t="s">
        <v>251</v>
      </c>
      <c r="D15" s="523"/>
      <c r="E15" s="199" t="s">
        <v>246</v>
      </c>
      <c r="F15" s="199" t="s">
        <v>246</v>
      </c>
      <c r="G15" s="199" t="s">
        <v>246</v>
      </c>
      <c r="H15" s="199" t="s">
        <v>246</v>
      </c>
      <c r="I15" s="200">
        <f t="shared" ref="I15:K15" si="1">I16+I17</f>
        <v>1417438.1800000002</v>
      </c>
      <c r="J15" s="200">
        <f t="shared" si="1"/>
        <v>2826508.5</v>
      </c>
      <c r="K15" s="200">
        <f t="shared" si="1"/>
        <v>2221702.58</v>
      </c>
      <c r="L15" s="201">
        <f>K15/J15</f>
        <v>0.78602366842342775</v>
      </c>
      <c r="M15" s="200">
        <f>SUM(M16:M17)</f>
        <v>787115.44</v>
      </c>
    </row>
    <row r="16" spans="1:13" s="202" customFormat="1" ht="22.5" customHeight="1">
      <c r="A16" s="517"/>
      <c r="B16" s="522"/>
      <c r="C16" s="516" t="s">
        <v>247</v>
      </c>
      <c r="D16" s="516"/>
      <c r="E16" s="199" t="s">
        <v>246</v>
      </c>
      <c r="F16" s="199" t="s">
        <v>246</v>
      </c>
      <c r="G16" s="199" t="s">
        <v>246</v>
      </c>
      <c r="H16" s="199" t="s">
        <v>246</v>
      </c>
      <c r="I16" s="200">
        <f>SUM(I20,I23,I26,I32,I35,I29)</f>
        <v>170000</v>
      </c>
      <c r="J16" s="200">
        <f t="shared" ref="J16:K16" si="2">SUM(J20,J23,J26,J32,J35,J29)</f>
        <v>170000</v>
      </c>
      <c r="K16" s="200">
        <f t="shared" si="2"/>
        <v>32242.09</v>
      </c>
      <c r="L16" s="201">
        <f>K16/J16</f>
        <v>0.18965935294117647</v>
      </c>
      <c r="M16" s="200">
        <f>SUM(M20,M23,M26,M29,M32,M35)</f>
        <v>0</v>
      </c>
    </row>
    <row r="17" spans="1:13" s="202" customFormat="1" ht="21" customHeight="1">
      <c r="A17" s="517"/>
      <c r="B17" s="522"/>
      <c r="C17" s="516" t="s">
        <v>248</v>
      </c>
      <c r="D17" s="516"/>
      <c r="E17" s="199" t="s">
        <v>246</v>
      </c>
      <c r="F17" s="199" t="s">
        <v>246</v>
      </c>
      <c r="G17" s="199" t="s">
        <v>246</v>
      </c>
      <c r="H17" s="199" t="s">
        <v>246</v>
      </c>
      <c r="I17" s="200">
        <f>SUM(I21,I24,I27,I36,I30,I33)</f>
        <v>1247438.1800000002</v>
      </c>
      <c r="J17" s="200">
        <f>SUM(J21,J24,J27,J36,J30,J33)</f>
        <v>2656508.5</v>
      </c>
      <c r="K17" s="200">
        <f>SUM(K21,K24,K27,K36,K30,K33)</f>
        <v>2189460.4900000002</v>
      </c>
      <c r="L17" s="201">
        <f>K17/J17</f>
        <v>0.82418727062232255</v>
      </c>
      <c r="M17" s="200">
        <f>SUM(M21,M24,M27,M30,M33,M36)</f>
        <v>787115.44</v>
      </c>
    </row>
    <row r="18" spans="1:13" s="203" customFormat="1" ht="18.75" customHeight="1">
      <c r="A18" s="517"/>
      <c r="B18" s="522"/>
      <c r="C18" s="518" t="s">
        <v>252</v>
      </c>
      <c r="D18" s="519"/>
      <c r="E18" s="519"/>
      <c r="F18" s="519"/>
      <c r="G18" s="519"/>
      <c r="H18" s="519"/>
      <c r="I18" s="519"/>
      <c r="J18" s="519"/>
      <c r="K18" s="519"/>
      <c r="L18" s="519"/>
      <c r="M18" s="520"/>
    </row>
    <row r="19" spans="1:13" s="211" customFormat="1" ht="230.25" customHeight="1">
      <c r="A19" s="517"/>
      <c r="B19" s="205"/>
      <c r="C19" s="199" t="s">
        <v>253</v>
      </c>
      <c r="D19" s="206" t="s">
        <v>254</v>
      </c>
      <c r="E19" s="207" t="s">
        <v>255</v>
      </c>
      <c r="F19" s="208">
        <v>2007</v>
      </c>
      <c r="G19" s="208">
        <v>2012</v>
      </c>
      <c r="H19" s="208">
        <v>600</v>
      </c>
      <c r="I19" s="209">
        <f t="shared" ref="I19:J19" si="3">I20+I21</f>
        <v>746208.18</v>
      </c>
      <c r="J19" s="209">
        <f t="shared" si="3"/>
        <v>1082650</v>
      </c>
      <c r="K19" s="209">
        <f>K20+K21</f>
        <v>1035501.93</v>
      </c>
      <c r="L19" s="210">
        <f>K19/J19</f>
        <v>0.95645123539463361</v>
      </c>
      <c r="M19" s="209">
        <f>M20+M21</f>
        <v>0</v>
      </c>
    </row>
    <row r="20" spans="1:13" s="211" customFormat="1" ht="19.5" customHeight="1">
      <c r="A20" s="517"/>
      <c r="B20" s="205"/>
      <c r="C20" s="212"/>
      <c r="D20" s="213" t="s">
        <v>247</v>
      </c>
      <c r="E20" s="214" t="s">
        <v>246</v>
      </c>
      <c r="F20" s="214" t="s">
        <v>246</v>
      </c>
      <c r="G20" s="214" t="s">
        <v>246</v>
      </c>
      <c r="H20" s="214" t="s">
        <v>246</v>
      </c>
      <c r="I20" s="215">
        <v>0</v>
      </c>
      <c r="J20" s="215">
        <v>0</v>
      </c>
      <c r="K20" s="215">
        <v>0</v>
      </c>
      <c r="L20" s="216">
        <v>0</v>
      </c>
      <c r="M20" s="215">
        <v>0</v>
      </c>
    </row>
    <row r="21" spans="1:13" s="211" customFormat="1" ht="19.5" customHeight="1">
      <c r="A21" s="517"/>
      <c r="B21" s="205"/>
      <c r="C21" s="212"/>
      <c r="D21" s="213" t="s">
        <v>256</v>
      </c>
      <c r="E21" s="214" t="s">
        <v>246</v>
      </c>
      <c r="F21" s="214" t="s">
        <v>246</v>
      </c>
      <c r="G21" s="214" t="s">
        <v>246</v>
      </c>
      <c r="H21" s="214" t="s">
        <v>246</v>
      </c>
      <c r="I21" s="215">
        <v>746208.18</v>
      </c>
      <c r="J21" s="217">
        <v>1082650</v>
      </c>
      <c r="K21" s="217">
        <v>1035501.93</v>
      </c>
      <c r="L21" s="218">
        <f>K21/J21</f>
        <v>0.95645123539463361</v>
      </c>
      <c r="M21" s="215">
        <v>0</v>
      </c>
    </row>
    <row r="22" spans="1:13" s="211" customFormat="1" ht="187.5" customHeight="1">
      <c r="A22" s="517"/>
      <c r="B22" s="205"/>
      <c r="C22" s="199" t="s">
        <v>257</v>
      </c>
      <c r="D22" s="219" t="s">
        <v>258</v>
      </c>
      <c r="E22" s="207" t="s">
        <v>255</v>
      </c>
      <c r="F22" s="208">
        <v>2010</v>
      </c>
      <c r="G22" s="208">
        <v>2012</v>
      </c>
      <c r="H22" s="208">
        <v>630</v>
      </c>
      <c r="I22" s="209">
        <f t="shared" ref="I22:K22" si="4">I23+I24</f>
        <v>13230</v>
      </c>
      <c r="J22" s="209">
        <f t="shared" si="4"/>
        <v>295000</v>
      </c>
      <c r="K22" s="209">
        <f t="shared" si="4"/>
        <v>275100.06</v>
      </c>
      <c r="L22" s="210">
        <f>K22/J22</f>
        <v>0.93254257627118642</v>
      </c>
      <c r="M22" s="209">
        <f>M23+M24</f>
        <v>0</v>
      </c>
    </row>
    <row r="23" spans="1:13" s="211" customFormat="1" ht="19.5" customHeight="1">
      <c r="A23" s="517"/>
      <c r="B23" s="205"/>
      <c r="C23" s="212"/>
      <c r="D23" s="213" t="s">
        <v>247</v>
      </c>
      <c r="E23" s="214" t="s">
        <v>246</v>
      </c>
      <c r="F23" s="214" t="s">
        <v>246</v>
      </c>
      <c r="G23" s="214" t="s">
        <v>246</v>
      </c>
      <c r="H23" s="214" t="s">
        <v>246</v>
      </c>
      <c r="I23" s="215">
        <v>0</v>
      </c>
      <c r="J23" s="215">
        <v>0</v>
      </c>
      <c r="K23" s="215">
        <v>0</v>
      </c>
      <c r="L23" s="216">
        <v>0</v>
      </c>
      <c r="M23" s="215">
        <v>0</v>
      </c>
    </row>
    <row r="24" spans="1:13" s="211" customFormat="1" ht="19.5" customHeight="1">
      <c r="A24" s="517"/>
      <c r="B24" s="205"/>
      <c r="C24" s="212"/>
      <c r="D24" s="213" t="s">
        <v>256</v>
      </c>
      <c r="E24" s="214" t="s">
        <v>246</v>
      </c>
      <c r="F24" s="214" t="s">
        <v>246</v>
      </c>
      <c r="G24" s="214" t="s">
        <v>246</v>
      </c>
      <c r="H24" s="214" t="s">
        <v>246</v>
      </c>
      <c r="I24" s="215">
        <v>13230</v>
      </c>
      <c r="J24" s="217">
        <v>295000</v>
      </c>
      <c r="K24" s="217">
        <v>275100.06</v>
      </c>
      <c r="L24" s="218">
        <f>K24/J24</f>
        <v>0.93254257627118642</v>
      </c>
      <c r="M24" s="215">
        <v>0</v>
      </c>
    </row>
    <row r="25" spans="1:13" s="211" customFormat="1" ht="156">
      <c r="A25" s="517"/>
      <c r="B25" s="205"/>
      <c r="C25" s="199" t="s">
        <v>259</v>
      </c>
      <c r="D25" s="220" t="s">
        <v>381</v>
      </c>
      <c r="E25" s="207" t="s">
        <v>255</v>
      </c>
      <c r="F25" s="208">
        <v>2010</v>
      </c>
      <c r="G25" s="208">
        <v>2014</v>
      </c>
      <c r="H25" s="208">
        <v>630</v>
      </c>
      <c r="I25" s="209">
        <f t="shared" ref="I25:K25" si="5">I26+I27</f>
        <v>400000</v>
      </c>
      <c r="J25" s="209">
        <f t="shared" si="5"/>
        <v>400000</v>
      </c>
      <c r="K25" s="209">
        <f t="shared" si="5"/>
        <v>0</v>
      </c>
      <c r="L25" s="210">
        <f>K25/J25</f>
        <v>0</v>
      </c>
      <c r="M25" s="209">
        <f t="shared" ref="M25" si="6">M26+M27</f>
        <v>0</v>
      </c>
    </row>
    <row r="26" spans="1:13" s="211" customFormat="1" ht="19.5" customHeight="1">
      <c r="A26" s="517"/>
      <c r="B26" s="205"/>
      <c r="C26" s="212"/>
      <c r="D26" s="213" t="s">
        <v>247</v>
      </c>
      <c r="E26" s="214" t="s">
        <v>246</v>
      </c>
      <c r="F26" s="214" t="s">
        <v>246</v>
      </c>
      <c r="G26" s="214" t="s">
        <v>246</v>
      </c>
      <c r="H26" s="214" t="s">
        <v>246</v>
      </c>
      <c r="I26" s="215">
        <v>0</v>
      </c>
      <c r="J26" s="215">
        <v>0</v>
      </c>
      <c r="K26" s="215">
        <v>0</v>
      </c>
      <c r="L26" s="216">
        <v>0</v>
      </c>
      <c r="M26" s="215">
        <v>0</v>
      </c>
    </row>
    <row r="27" spans="1:13" s="211" customFormat="1" ht="19.5" customHeight="1">
      <c r="A27" s="517"/>
      <c r="B27" s="205"/>
      <c r="C27" s="212"/>
      <c r="D27" s="213" t="s">
        <v>256</v>
      </c>
      <c r="E27" s="214" t="s">
        <v>246</v>
      </c>
      <c r="F27" s="214" t="s">
        <v>246</v>
      </c>
      <c r="G27" s="214" t="s">
        <v>246</v>
      </c>
      <c r="H27" s="214" t="s">
        <v>246</v>
      </c>
      <c r="I27" s="215">
        <v>400000</v>
      </c>
      <c r="J27" s="217">
        <v>400000</v>
      </c>
      <c r="K27" s="217">
        <v>0</v>
      </c>
      <c r="L27" s="218">
        <v>0</v>
      </c>
      <c r="M27" s="215">
        <v>0</v>
      </c>
    </row>
    <row r="28" spans="1:13" s="211" customFormat="1" ht="81">
      <c r="A28" s="517"/>
      <c r="B28" s="205"/>
      <c r="C28" s="199" t="s">
        <v>262</v>
      </c>
      <c r="D28" s="220" t="s">
        <v>260</v>
      </c>
      <c r="E28" s="207" t="s">
        <v>261</v>
      </c>
      <c r="F28" s="208">
        <v>2011</v>
      </c>
      <c r="G28" s="208">
        <v>2013</v>
      </c>
      <c r="H28" s="208">
        <v>853</v>
      </c>
      <c r="I28" s="209">
        <f t="shared" ref="I28:M28" si="7">I29+I30</f>
        <v>170000</v>
      </c>
      <c r="J28" s="209">
        <f t="shared" si="7"/>
        <v>170000</v>
      </c>
      <c r="K28" s="209">
        <f t="shared" si="7"/>
        <v>32242.09</v>
      </c>
      <c r="L28" s="210">
        <f>K28/J28</f>
        <v>0.18965935294117647</v>
      </c>
      <c r="M28" s="209">
        <f t="shared" si="7"/>
        <v>0</v>
      </c>
    </row>
    <row r="29" spans="1:13" s="211" customFormat="1" ht="19.5" customHeight="1">
      <c r="A29" s="517"/>
      <c r="B29" s="205"/>
      <c r="C29" s="212"/>
      <c r="D29" s="213" t="s">
        <v>247</v>
      </c>
      <c r="E29" s="214" t="s">
        <v>246</v>
      </c>
      <c r="F29" s="214" t="s">
        <v>246</v>
      </c>
      <c r="G29" s="214" t="s">
        <v>246</v>
      </c>
      <c r="H29" s="214" t="s">
        <v>246</v>
      </c>
      <c r="I29" s="215">
        <v>170000</v>
      </c>
      <c r="J29" s="215">
        <v>170000</v>
      </c>
      <c r="K29" s="215">
        <v>32242.09</v>
      </c>
      <c r="L29" s="216">
        <f>K29/J29</f>
        <v>0.18965935294117647</v>
      </c>
      <c r="M29" s="215">
        <v>0</v>
      </c>
    </row>
    <row r="30" spans="1:13" s="211" customFormat="1" ht="19.5" customHeight="1">
      <c r="A30" s="517"/>
      <c r="B30" s="205"/>
      <c r="C30" s="212"/>
      <c r="D30" s="213" t="s">
        <v>256</v>
      </c>
      <c r="E30" s="214" t="s">
        <v>246</v>
      </c>
      <c r="F30" s="214" t="s">
        <v>246</v>
      </c>
      <c r="G30" s="214" t="s">
        <v>246</v>
      </c>
      <c r="H30" s="214" t="s">
        <v>246</v>
      </c>
      <c r="I30" s="215">
        <v>0</v>
      </c>
      <c r="J30" s="217">
        <v>0</v>
      </c>
      <c r="K30" s="217">
        <v>0</v>
      </c>
      <c r="L30" s="218">
        <v>0</v>
      </c>
      <c r="M30" s="215">
        <v>0</v>
      </c>
    </row>
    <row r="31" spans="1:13" s="211" customFormat="1" ht="175.5">
      <c r="A31" s="517"/>
      <c r="B31" s="205"/>
      <c r="C31" s="199" t="s">
        <v>276</v>
      </c>
      <c r="D31" s="220" t="s">
        <v>428</v>
      </c>
      <c r="E31" s="207" t="s">
        <v>255</v>
      </c>
      <c r="F31" s="208">
        <v>2007</v>
      </c>
      <c r="G31" s="208">
        <v>2012</v>
      </c>
      <c r="H31" s="208">
        <v>900</v>
      </c>
      <c r="I31" s="209">
        <f t="shared" ref="I31:K31" si="8">I32+I33</f>
        <v>88000</v>
      </c>
      <c r="J31" s="209">
        <f t="shared" si="8"/>
        <v>878858.5</v>
      </c>
      <c r="K31" s="209">
        <f t="shared" si="8"/>
        <v>878858.5</v>
      </c>
      <c r="L31" s="210">
        <f>K31/J31</f>
        <v>1</v>
      </c>
      <c r="M31" s="209">
        <f t="shared" ref="M31" si="9">M32+M33</f>
        <v>787115.44</v>
      </c>
    </row>
    <row r="32" spans="1:13" s="211" customFormat="1" ht="19.5" customHeight="1">
      <c r="A32" s="517"/>
      <c r="B32" s="205"/>
      <c r="C32" s="212"/>
      <c r="D32" s="213" t="s">
        <v>247</v>
      </c>
      <c r="E32" s="214" t="s">
        <v>246</v>
      </c>
      <c r="F32" s="214" t="s">
        <v>246</v>
      </c>
      <c r="G32" s="214" t="s">
        <v>246</v>
      </c>
      <c r="H32" s="214" t="s">
        <v>246</v>
      </c>
      <c r="I32" s="215">
        <v>0</v>
      </c>
      <c r="J32" s="215">
        <v>0</v>
      </c>
      <c r="K32" s="215">
        <v>0</v>
      </c>
      <c r="L32" s="216">
        <v>0</v>
      </c>
      <c r="M32" s="215">
        <v>0</v>
      </c>
    </row>
    <row r="33" spans="1:13" s="211" customFormat="1" ht="19.5" customHeight="1">
      <c r="A33" s="517"/>
      <c r="B33" s="205"/>
      <c r="C33" s="212"/>
      <c r="D33" s="213" t="s">
        <v>256</v>
      </c>
      <c r="E33" s="214" t="s">
        <v>246</v>
      </c>
      <c r="F33" s="214" t="s">
        <v>246</v>
      </c>
      <c r="G33" s="214" t="s">
        <v>246</v>
      </c>
      <c r="H33" s="214" t="s">
        <v>246</v>
      </c>
      <c r="I33" s="215">
        <v>88000</v>
      </c>
      <c r="J33" s="217">
        <v>878858.5</v>
      </c>
      <c r="K33" s="217">
        <v>878858.5</v>
      </c>
      <c r="L33" s="218">
        <f>K33/J33</f>
        <v>1</v>
      </c>
      <c r="M33" s="215">
        <v>787115.44</v>
      </c>
    </row>
    <row r="34" spans="1:13" s="221" customFormat="1" ht="67.5" customHeight="1">
      <c r="A34" s="517"/>
      <c r="B34" s="205"/>
      <c r="C34" s="199" t="s">
        <v>279</v>
      </c>
      <c r="D34" s="220" t="s">
        <v>263</v>
      </c>
      <c r="E34" s="207" t="s">
        <v>255</v>
      </c>
      <c r="F34" s="208">
        <v>2012</v>
      </c>
      <c r="G34" s="208">
        <v>2014</v>
      </c>
      <c r="H34" s="208">
        <v>926</v>
      </c>
      <c r="I34" s="209">
        <f t="shared" ref="I34:M34" si="10">I35+I36</f>
        <v>0</v>
      </c>
      <c r="J34" s="209">
        <f t="shared" si="10"/>
        <v>0</v>
      </c>
      <c r="K34" s="209">
        <f t="shared" si="10"/>
        <v>0</v>
      </c>
      <c r="L34" s="210">
        <v>0</v>
      </c>
      <c r="M34" s="209">
        <f t="shared" si="10"/>
        <v>0</v>
      </c>
    </row>
    <row r="35" spans="1:13" s="221" customFormat="1" ht="21.75" customHeight="1">
      <c r="A35" s="517"/>
      <c r="B35" s="205"/>
      <c r="C35" s="212"/>
      <c r="D35" s="213" t="s">
        <v>247</v>
      </c>
      <c r="E35" s="214" t="s">
        <v>246</v>
      </c>
      <c r="F35" s="214" t="s">
        <v>246</v>
      </c>
      <c r="G35" s="214" t="s">
        <v>246</v>
      </c>
      <c r="H35" s="214" t="s">
        <v>246</v>
      </c>
      <c r="I35" s="215">
        <v>0</v>
      </c>
      <c r="J35" s="215">
        <v>0</v>
      </c>
      <c r="K35" s="215">
        <v>0</v>
      </c>
      <c r="L35" s="216">
        <v>0</v>
      </c>
      <c r="M35" s="215">
        <v>0</v>
      </c>
    </row>
    <row r="36" spans="1:13" s="221" customFormat="1" ht="29.25" customHeight="1">
      <c r="A36" s="517"/>
      <c r="B36" s="205"/>
      <c r="C36" s="212"/>
      <c r="D36" s="213" t="s">
        <v>256</v>
      </c>
      <c r="E36" s="214" t="s">
        <v>246</v>
      </c>
      <c r="F36" s="214" t="s">
        <v>246</v>
      </c>
      <c r="G36" s="214" t="s">
        <v>246</v>
      </c>
      <c r="H36" s="214" t="s">
        <v>246</v>
      </c>
      <c r="I36" s="215">
        <v>0</v>
      </c>
      <c r="J36" s="217">
        <v>0</v>
      </c>
      <c r="K36" s="217">
        <v>0</v>
      </c>
      <c r="L36" s="218">
        <v>0</v>
      </c>
      <c r="M36" s="215">
        <v>0</v>
      </c>
    </row>
    <row r="37" spans="1:13" s="222" customFormat="1" ht="62.25" customHeight="1">
      <c r="A37" s="517"/>
      <c r="B37" s="524" t="s">
        <v>264</v>
      </c>
      <c r="C37" s="523" t="s">
        <v>265</v>
      </c>
      <c r="D37" s="523"/>
      <c r="E37" s="199" t="s">
        <v>246</v>
      </c>
      <c r="F37" s="199" t="s">
        <v>246</v>
      </c>
      <c r="G37" s="199" t="s">
        <v>246</v>
      </c>
      <c r="H37" s="199" t="s">
        <v>246</v>
      </c>
      <c r="I37" s="209">
        <f t="shared" ref="I37:M37" si="11">I38+I39</f>
        <v>0</v>
      </c>
      <c r="J37" s="209">
        <f t="shared" si="11"/>
        <v>0</v>
      </c>
      <c r="K37" s="209">
        <f t="shared" si="11"/>
        <v>0</v>
      </c>
      <c r="L37" s="210">
        <v>0</v>
      </c>
      <c r="M37" s="209">
        <f t="shared" si="11"/>
        <v>0</v>
      </c>
    </row>
    <row r="38" spans="1:13" s="223" customFormat="1" ht="20.25" customHeight="1">
      <c r="A38" s="517"/>
      <c r="B38" s="524"/>
      <c r="C38" s="516" t="s">
        <v>247</v>
      </c>
      <c r="D38" s="516"/>
      <c r="E38" s="199" t="s">
        <v>246</v>
      </c>
      <c r="F38" s="199" t="s">
        <v>246</v>
      </c>
      <c r="G38" s="199" t="s">
        <v>246</v>
      </c>
      <c r="H38" s="199" t="s">
        <v>246</v>
      </c>
      <c r="I38" s="200">
        <v>0</v>
      </c>
      <c r="J38" s="200">
        <v>0</v>
      </c>
      <c r="K38" s="200">
        <v>0</v>
      </c>
      <c r="L38" s="201">
        <v>0</v>
      </c>
      <c r="M38" s="215">
        <v>0</v>
      </c>
    </row>
    <row r="39" spans="1:13" s="223" customFormat="1" ht="20.25" customHeight="1">
      <c r="A39" s="517"/>
      <c r="B39" s="524"/>
      <c r="C39" s="516" t="s">
        <v>248</v>
      </c>
      <c r="D39" s="516"/>
      <c r="E39" s="199" t="s">
        <v>246</v>
      </c>
      <c r="F39" s="199" t="s">
        <v>246</v>
      </c>
      <c r="G39" s="199" t="s">
        <v>246</v>
      </c>
      <c r="H39" s="199" t="s">
        <v>246</v>
      </c>
      <c r="I39" s="200">
        <v>0</v>
      </c>
      <c r="J39" s="200">
        <v>0</v>
      </c>
      <c r="K39" s="200">
        <v>0</v>
      </c>
      <c r="L39" s="201">
        <v>0</v>
      </c>
      <c r="M39" s="215">
        <v>0</v>
      </c>
    </row>
    <row r="40" spans="1:13" s="204" customFormat="1" ht="41.25" customHeight="1">
      <c r="A40" s="517"/>
      <c r="B40" s="521" t="s">
        <v>266</v>
      </c>
      <c r="C40" s="523" t="s">
        <v>267</v>
      </c>
      <c r="D40" s="523"/>
      <c r="E40" s="199" t="s">
        <v>246</v>
      </c>
      <c r="F40" s="199" t="s">
        <v>246</v>
      </c>
      <c r="G40" s="199" t="s">
        <v>246</v>
      </c>
      <c r="H40" s="199" t="s">
        <v>246</v>
      </c>
      <c r="I40" s="209">
        <f t="shared" ref="I40:K40" si="12">SUM(I41:I42)</f>
        <v>161344.38</v>
      </c>
      <c r="J40" s="209">
        <f t="shared" si="12"/>
        <v>241344.38</v>
      </c>
      <c r="K40" s="209">
        <f t="shared" si="12"/>
        <v>43737.649999999994</v>
      </c>
      <c r="L40" s="210">
        <f>K40/J40</f>
        <v>0.18122506105176342</v>
      </c>
      <c r="M40" s="209">
        <f>M41+M42</f>
        <v>0</v>
      </c>
    </row>
    <row r="41" spans="1:13" s="224" customFormat="1" ht="20.25" customHeight="1">
      <c r="A41" s="517"/>
      <c r="B41" s="522"/>
      <c r="C41" s="516" t="s">
        <v>247</v>
      </c>
      <c r="D41" s="516"/>
      <c r="E41" s="199" t="s">
        <v>246</v>
      </c>
      <c r="F41" s="199" t="s">
        <v>246</v>
      </c>
      <c r="G41" s="199" t="s">
        <v>246</v>
      </c>
      <c r="H41" s="199" t="s">
        <v>246</v>
      </c>
      <c r="I41" s="209">
        <f>SUM(I45,I48,I51,I54,I57,I60,I63,I66,I69)</f>
        <v>16824</v>
      </c>
      <c r="J41" s="209">
        <f t="shared" ref="J41:K41" si="13">SUM(J45,J48,J51,J54,J57,J60,J63,J66,J69)</f>
        <v>46824</v>
      </c>
      <c r="K41" s="209">
        <f t="shared" si="13"/>
        <v>9298.880000000001</v>
      </c>
      <c r="L41" s="210">
        <f>K41/J41</f>
        <v>0.19859217495301557</v>
      </c>
      <c r="M41" s="209">
        <f>SUM(M45,M48,M51,M54,M57,M60,M63,M66,M69,)</f>
        <v>0</v>
      </c>
    </row>
    <row r="42" spans="1:13" s="224" customFormat="1" ht="20.25" customHeight="1">
      <c r="A42" s="517"/>
      <c r="B42" s="522"/>
      <c r="C42" s="516" t="s">
        <v>248</v>
      </c>
      <c r="D42" s="516"/>
      <c r="E42" s="199" t="s">
        <v>246</v>
      </c>
      <c r="F42" s="199" t="s">
        <v>246</v>
      </c>
      <c r="G42" s="199" t="s">
        <v>246</v>
      </c>
      <c r="H42" s="199" t="s">
        <v>246</v>
      </c>
      <c r="I42" s="209">
        <f>SUM(I46,I49,I52,I55,I58,I61,I64,I67,I70)</f>
        <v>144520.38</v>
      </c>
      <c r="J42" s="209">
        <f t="shared" ref="J42:K42" si="14">SUM(J46,J49,J52,J55,J58,J61,J64,J67,J70)</f>
        <v>194520.38</v>
      </c>
      <c r="K42" s="209">
        <f t="shared" si="14"/>
        <v>34438.769999999997</v>
      </c>
      <c r="L42" s="210">
        <f>K42/J42</f>
        <v>0.17704453384267496</v>
      </c>
      <c r="M42" s="209">
        <f>SUM(M46,M49,M52,M55,M58,M61,M64,M67,M70)</f>
        <v>0</v>
      </c>
    </row>
    <row r="43" spans="1:13" ht="18" customHeight="1">
      <c r="A43" s="517"/>
      <c r="B43" s="522"/>
      <c r="C43" s="518" t="s">
        <v>252</v>
      </c>
      <c r="D43" s="519"/>
      <c r="E43" s="519"/>
      <c r="F43" s="519"/>
      <c r="G43" s="519"/>
      <c r="H43" s="519"/>
      <c r="I43" s="519"/>
      <c r="J43" s="519"/>
      <c r="K43" s="519"/>
      <c r="L43" s="519"/>
      <c r="M43" s="520"/>
    </row>
    <row r="44" spans="1:13" s="221" customFormat="1" ht="85.5" customHeight="1">
      <c r="A44" s="517"/>
      <c r="B44" s="225"/>
      <c r="C44" s="226" t="s">
        <v>253</v>
      </c>
      <c r="D44" s="227" t="s">
        <v>268</v>
      </c>
      <c r="E44" s="207" t="s">
        <v>255</v>
      </c>
      <c r="F44" s="208">
        <v>2009</v>
      </c>
      <c r="G44" s="208">
        <v>2013</v>
      </c>
      <c r="H44" s="208">
        <v>600</v>
      </c>
      <c r="I44" s="209">
        <f t="shared" ref="I44:M44" si="15">I45+I46</f>
        <v>99520.38</v>
      </c>
      <c r="J44" s="209">
        <f t="shared" si="15"/>
        <v>99520.38</v>
      </c>
      <c r="K44" s="209">
        <f t="shared" si="15"/>
        <v>0</v>
      </c>
      <c r="L44" s="210">
        <v>0</v>
      </c>
      <c r="M44" s="209">
        <f t="shared" si="15"/>
        <v>0</v>
      </c>
    </row>
    <row r="45" spans="1:13" s="221" customFormat="1" ht="19.5" customHeight="1">
      <c r="A45" s="517"/>
      <c r="B45" s="225"/>
      <c r="C45" s="212"/>
      <c r="D45" s="228" t="s">
        <v>247</v>
      </c>
      <c r="E45" s="214" t="s">
        <v>246</v>
      </c>
      <c r="F45" s="214" t="s">
        <v>246</v>
      </c>
      <c r="G45" s="214" t="s">
        <v>246</v>
      </c>
      <c r="H45" s="214" t="s">
        <v>246</v>
      </c>
      <c r="I45" s="215">
        <v>0</v>
      </c>
      <c r="J45" s="215">
        <v>0</v>
      </c>
      <c r="K45" s="215">
        <v>0</v>
      </c>
      <c r="L45" s="216">
        <v>0</v>
      </c>
      <c r="M45" s="215">
        <v>0</v>
      </c>
    </row>
    <row r="46" spans="1:13" s="221" customFormat="1" ht="21.75" customHeight="1">
      <c r="A46" s="517"/>
      <c r="B46" s="225"/>
      <c r="C46" s="212"/>
      <c r="D46" s="213" t="s">
        <v>256</v>
      </c>
      <c r="E46" s="214" t="s">
        <v>246</v>
      </c>
      <c r="F46" s="214" t="s">
        <v>246</v>
      </c>
      <c r="G46" s="214" t="s">
        <v>246</v>
      </c>
      <c r="H46" s="214" t="s">
        <v>246</v>
      </c>
      <c r="I46" s="215">
        <v>99520.38</v>
      </c>
      <c r="J46" s="215">
        <v>99520.38</v>
      </c>
      <c r="K46" s="215">
        <v>0</v>
      </c>
      <c r="L46" s="216">
        <v>0</v>
      </c>
      <c r="M46" s="215">
        <v>0</v>
      </c>
    </row>
    <row r="47" spans="1:13" s="221" customFormat="1" ht="117">
      <c r="A47" s="517"/>
      <c r="B47" s="306"/>
      <c r="C47" s="307" t="s">
        <v>257</v>
      </c>
      <c r="D47" s="227" t="s">
        <v>382</v>
      </c>
      <c r="E47" s="207" t="s">
        <v>255</v>
      </c>
      <c r="F47" s="208">
        <v>2011</v>
      </c>
      <c r="G47" s="208">
        <v>2013</v>
      </c>
      <c r="H47" s="208">
        <v>630</v>
      </c>
      <c r="I47" s="209">
        <f t="shared" ref="I47:K47" si="16">I48+I49</f>
        <v>0</v>
      </c>
      <c r="J47" s="209">
        <f t="shared" si="16"/>
        <v>50000</v>
      </c>
      <c r="K47" s="209">
        <f t="shared" si="16"/>
        <v>0</v>
      </c>
      <c r="L47" s="210">
        <v>0</v>
      </c>
      <c r="M47" s="209">
        <f t="shared" ref="M47" si="17">M48+M49</f>
        <v>0</v>
      </c>
    </row>
    <row r="48" spans="1:13" s="221" customFormat="1" ht="21.75" customHeight="1">
      <c r="A48" s="517"/>
      <c r="B48" s="306"/>
      <c r="C48" s="212"/>
      <c r="D48" s="228" t="s">
        <v>247</v>
      </c>
      <c r="E48" s="214" t="s">
        <v>246</v>
      </c>
      <c r="F48" s="214" t="s">
        <v>246</v>
      </c>
      <c r="G48" s="214" t="s">
        <v>246</v>
      </c>
      <c r="H48" s="214" t="s">
        <v>246</v>
      </c>
      <c r="I48" s="215">
        <v>0</v>
      </c>
      <c r="J48" s="215">
        <v>0</v>
      </c>
      <c r="K48" s="215">
        <v>0</v>
      </c>
      <c r="L48" s="216">
        <v>0</v>
      </c>
      <c r="M48" s="215">
        <v>0</v>
      </c>
    </row>
    <row r="49" spans="1:13" s="221" customFormat="1" ht="21.75" customHeight="1">
      <c r="A49" s="517"/>
      <c r="B49" s="306"/>
      <c r="C49" s="212"/>
      <c r="D49" s="213" t="s">
        <v>256</v>
      </c>
      <c r="E49" s="214" t="s">
        <v>246</v>
      </c>
      <c r="F49" s="214" t="s">
        <v>246</v>
      </c>
      <c r="G49" s="214" t="s">
        <v>246</v>
      </c>
      <c r="H49" s="214" t="s">
        <v>246</v>
      </c>
      <c r="I49" s="215">
        <v>0</v>
      </c>
      <c r="J49" s="215">
        <v>50000</v>
      </c>
      <c r="K49" s="215">
        <v>0</v>
      </c>
      <c r="L49" s="216">
        <v>0</v>
      </c>
      <c r="M49" s="215">
        <v>0</v>
      </c>
    </row>
    <row r="50" spans="1:13" s="221" customFormat="1" ht="60.75">
      <c r="A50" s="517"/>
      <c r="B50" s="306"/>
      <c r="C50" s="307" t="s">
        <v>259</v>
      </c>
      <c r="D50" s="227" t="s">
        <v>383</v>
      </c>
      <c r="E50" s="207" t="s">
        <v>255</v>
      </c>
      <c r="F50" s="208">
        <v>2011</v>
      </c>
      <c r="G50" s="208">
        <v>2012</v>
      </c>
      <c r="H50" s="208">
        <v>710</v>
      </c>
      <c r="I50" s="209">
        <f t="shared" ref="I50:K50" si="18">I51+I52</f>
        <v>9840</v>
      </c>
      <c r="J50" s="209">
        <f t="shared" si="18"/>
        <v>9840</v>
      </c>
      <c r="K50" s="209">
        <f t="shared" si="18"/>
        <v>0</v>
      </c>
      <c r="L50" s="210">
        <v>0</v>
      </c>
      <c r="M50" s="209">
        <f t="shared" ref="M50" si="19">M51+M52</f>
        <v>0</v>
      </c>
    </row>
    <row r="51" spans="1:13" s="221" customFormat="1" ht="21.75" customHeight="1">
      <c r="A51" s="517"/>
      <c r="B51" s="306"/>
      <c r="C51" s="212"/>
      <c r="D51" s="228" t="s">
        <v>247</v>
      </c>
      <c r="E51" s="214" t="s">
        <v>246</v>
      </c>
      <c r="F51" s="214" t="s">
        <v>246</v>
      </c>
      <c r="G51" s="214" t="s">
        <v>246</v>
      </c>
      <c r="H51" s="214" t="s">
        <v>246</v>
      </c>
      <c r="I51" s="215">
        <v>9840</v>
      </c>
      <c r="J51" s="215">
        <v>9840</v>
      </c>
      <c r="K51" s="215">
        <v>0</v>
      </c>
      <c r="L51" s="216">
        <v>0</v>
      </c>
      <c r="M51" s="215">
        <v>0</v>
      </c>
    </row>
    <row r="52" spans="1:13" s="221" customFormat="1" ht="21.75" customHeight="1">
      <c r="A52" s="517"/>
      <c r="B52" s="306"/>
      <c r="C52" s="212"/>
      <c r="D52" s="213" t="s">
        <v>256</v>
      </c>
      <c r="E52" s="214" t="s">
        <v>246</v>
      </c>
      <c r="F52" s="214" t="s">
        <v>246</v>
      </c>
      <c r="G52" s="214" t="s">
        <v>246</v>
      </c>
      <c r="H52" s="214" t="s">
        <v>246</v>
      </c>
      <c r="I52" s="215">
        <v>0</v>
      </c>
      <c r="J52" s="215">
        <v>0</v>
      </c>
      <c r="K52" s="215">
        <v>0</v>
      </c>
      <c r="L52" s="216">
        <v>0</v>
      </c>
      <c r="M52" s="215">
        <v>0</v>
      </c>
    </row>
    <row r="53" spans="1:13" s="221" customFormat="1" ht="60.75">
      <c r="A53" s="517"/>
      <c r="B53" s="306"/>
      <c r="C53" s="307" t="s">
        <v>262</v>
      </c>
      <c r="D53" s="227" t="s">
        <v>384</v>
      </c>
      <c r="E53" s="207" t="s">
        <v>278</v>
      </c>
      <c r="F53" s="208">
        <v>2012</v>
      </c>
      <c r="G53" s="208">
        <v>2014</v>
      </c>
      <c r="H53" s="208"/>
      <c r="I53" s="209">
        <f t="shared" ref="I53:K53" si="20">I54+I55</f>
        <v>10000</v>
      </c>
      <c r="J53" s="209">
        <f t="shared" si="20"/>
        <v>10000</v>
      </c>
      <c r="K53" s="209">
        <f t="shared" si="20"/>
        <v>0</v>
      </c>
      <c r="L53" s="210">
        <v>0</v>
      </c>
      <c r="M53" s="209">
        <f t="shared" ref="M53" si="21">M54+M55</f>
        <v>0</v>
      </c>
    </row>
    <row r="54" spans="1:13" s="221" customFormat="1" ht="21.75" customHeight="1">
      <c r="A54" s="517"/>
      <c r="B54" s="306"/>
      <c r="C54" s="212"/>
      <c r="D54" s="228" t="s">
        <v>247</v>
      </c>
      <c r="E54" s="214" t="s">
        <v>246</v>
      </c>
      <c r="F54" s="214" t="s">
        <v>246</v>
      </c>
      <c r="G54" s="214" t="s">
        <v>246</v>
      </c>
      <c r="H54" s="214" t="s">
        <v>246</v>
      </c>
      <c r="I54" s="215">
        <v>0</v>
      </c>
      <c r="J54" s="215">
        <v>0</v>
      </c>
      <c r="K54" s="215">
        <v>0</v>
      </c>
      <c r="L54" s="216">
        <v>0</v>
      </c>
      <c r="M54" s="215">
        <v>0</v>
      </c>
    </row>
    <row r="55" spans="1:13" s="221" customFormat="1" ht="21.75" customHeight="1">
      <c r="A55" s="517"/>
      <c r="B55" s="306"/>
      <c r="C55" s="212"/>
      <c r="D55" s="213" t="s">
        <v>256</v>
      </c>
      <c r="E55" s="214" t="s">
        <v>246</v>
      </c>
      <c r="F55" s="214" t="s">
        <v>246</v>
      </c>
      <c r="G55" s="214" t="s">
        <v>246</v>
      </c>
      <c r="H55" s="214" t="s">
        <v>246</v>
      </c>
      <c r="I55" s="215">
        <v>10000</v>
      </c>
      <c r="J55" s="215">
        <v>10000</v>
      </c>
      <c r="K55" s="215">
        <v>0</v>
      </c>
      <c r="L55" s="216">
        <v>0</v>
      </c>
      <c r="M55" s="215">
        <v>0</v>
      </c>
    </row>
    <row r="56" spans="1:13" s="221" customFormat="1" ht="136.5">
      <c r="A56" s="517"/>
      <c r="B56" s="306"/>
      <c r="C56" s="317" t="s">
        <v>276</v>
      </c>
      <c r="D56" s="227" t="s">
        <v>385</v>
      </c>
      <c r="E56" s="207" t="s">
        <v>255</v>
      </c>
      <c r="F56" s="208">
        <v>2012</v>
      </c>
      <c r="G56" s="208">
        <v>2014</v>
      </c>
      <c r="H56" s="208">
        <v>754</v>
      </c>
      <c r="I56" s="209">
        <f t="shared" ref="I56:K56" si="22">I57+I58</f>
        <v>984</v>
      </c>
      <c r="J56" s="209">
        <f t="shared" si="22"/>
        <v>984</v>
      </c>
      <c r="K56" s="209">
        <f t="shared" si="22"/>
        <v>0</v>
      </c>
      <c r="L56" s="210">
        <v>0</v>
      </c>
      <c r="M56" s="209">
        <f t="shared" ref="M56" si="23">M57+M58</f>
        <v>0</v>
      </c>
    </row>
    <row r="57" spans="1:13" s="221" customFormat="1" ht="21.75" customHeight="1">
      <c r="A57" s="517"/>
      <c r="B57" s="306"/>
      <c r="C57" s="212"/>
      <c r="D57" s="228" t="s">
        <v>247</v>
      </c>
      <c r="E57" s="214" t="s">
        <v>246</v>
      </c>
      <c r="F57" s="214" t="s">
        <v>246</v>
      </c>
      <c r="G57" s="214" t="s">
        <v>246</v>
      </c>
      <c r="H57" s="214" t="s">
        <v>246</v>
      </c>
      <c r="I57" s="215">
        <v>984</v>
      </c>
      <c r="J57" s="215">
        <v>984</v>
      </c>
      <c r="K57" s="215">
        <v>0</v>
      </c>
      <c r="L57" s="216">
        <v>0</v>
      </c>
      <c r="M57" s="215">
        <v>0</v>
      </c>
    </row>
    <row r="58" spans="1:13" s="221" customFormat="1" ht="21.75" customHeight="1">
      <c r="A58" s="517"/>
      <c r="B58" s="306"/>
      <c r="C58" s="212"/>
      <c r="D58" s="213" t="s">
        <v>256</v>
      </c>
      <c r="E58" s="214" t="s">
        <v>246</v>
      </c>
      <c r="F58" s="214" t="s">
        <v>246</v>
      </c>
      <c r="G58" s="214" t="s">
        <v>246</v>
      </c>
      <c r="H58" s="214" t="s">
        <v>246</v>
      </c>
      <c r="I58" s="215">
        <v>0</v>
      </c>
      <c r="J58" s="215">
        <v>0</v>
      </c>
      <c r="K58" s="215">
        <v>0</v>
      </c>
      <c r="L58" s="216">
        <v>0</v>
      </c>
      <c r="M58" s="215">
        <v>0</v>
      </c>
    </row>
    <row r="59" spans="1:13" s="236" customFormat="1" ht="78">
      <c r="A59" s="517"/>
      <c r="B59" s="321"/>
      <c r="C59" s="322" t="s">
        <v>279</v>
      </c>
      <c r="D59" s="227" t="s">
        <v>386</v>
      </c>
      <c r="E59" s="207" t="s">
        <v>255</v>
      </c>
      <c r="F59" s="208">
        <v>2011</v>
      </c>
      <c r="G59" s="208">
        <v>2012</v>
      </c>
      <c r="H59" s="208">
        <v>750</v>
      </c>
      <c r="I59" s="209">
        <f t="shared" ref="I59:K59" si="24">I60+I61</f>
        <v>6000</v>
      </c>
      <c r="J59" s="209">
        <f t="shared" si="24"/>
        <v>6000</v>
      </c>
      <c r="K59" s="209">
        <f t="shared" si="24"/>
        <v>1298.8800000000001</v>
      </c>
      <c r="L59" s="210">
        <f>K59/J59</f>
        <v>0.21648000000000001</v>
      </c>
      <c r="M59" s="209">
        <f t="shared" ref="M59" si="25">M60+M61</f>
        <v>0</v>
      </c>
    </row>
    <row r="60" spans="1:13" s="236" customFormat="1" ht="21.75" customHeight="1">
      <c r="A60" s="517"/>
      <c r="B60" s="321"/>
      <c r="C60" s="212"/>
      <c r="D60" s="228" t="s">
        <v>247</v>
      </c>
      <c r="E60" s="214" t="s">
        <v>246</v>
      </c>
      <c r="F60" s="214" t="s">
        <v>246</v>
      </c>
      <c r="G60" s="214" t="s">
        <v>246</v>
      </c>
      <c r="H60" s="214" t="s">
        <v>246</v>
      </c>
      <c r="I60" s="215">
        <v>6000</v>
      </c>
      <c r="J60" s="215">
        <v>6000</v>
      </c>
      <c r="K60" s="215">
        <v>1298.8800000000001</v>
      </c>
      <c r="L60" s="216">
        <f>K60/J60</f>
        <v>0.21648000000000001</v>
      </c>
      <c r="M60" s="215">
        <v>0</v>
      </c>
    </row>
    <row r="61" spans="1:13" s="236" customFormat="1" ht="21.75" customHeight="1">
      <c r="A61" s="517"/>
      <c r="B61" s="321"/>
      <c r="C61" s="212"/>
      <c r="D61" s="213" t="s">
        <v>256</v>
      </c>
      <c r="E61" s="214" t="s">
        <v>246</v>
      </c>
      <c r="F61" s="214" t="s">
        <v>246</v>
      </c>
      <c r="G61" s="214" t="s">
        <v>246</v>
      </c>
      <c r="H61" s="214" t="s">
        <v>246</v>
      </c>
      <c r="I61" s="215">
        <v>0</v>
      </c>
      <c r="J61" s="215">
        <v>0</v>
      </c>
      <c r="K61" s="215">
        <v>0</v>
      </c>
      <c r="L61" s="216">
        <v>0</v>
      </c>
      <c r="M61" s="215">
        <v>0</v>
      </c>
    </row>
    <row r="62" spans="1:13" s="236" customFormat="1" ht="45">
      <c r="A62" s="517"/>
      <c r="B62" s="321"/>
      <c r="C62" s="322" t="s">
        <v>281</v>
      </c>
      <c r="D62" s="227" t="s">
        <v>387</v>
      </c>
      <c r="E62" s="310" t="s">
        <v>388</v>
      </c>
      <c r="F62" s="208">
        <v>2011</v>
      </c>
      <c r="G62" s="208">
        <v>2014</v>
      </c>
      <c r="H62" s="208">
        <v>851</v>
      </c>
      <c r="I62" s="209">
        <f t="shared" ref="I62:K62" si="26">I63+I64</f>
        <v>0</v>
      </c>
      <c r="J62" s="209">
        <f t="shared" si="26"/>
        <v>0</v>
      </c>
      <c r="K62" s="209">
        <f t="shared" si="26"/>
        <v>0</v>
      </c>
      <c r="L62" s="210">
        <v>0</v>
      </c>
      <c r="M62" s="209">
        <f t="shared" ref="M62" si="27">M63+M64</f>
        <v>0</v>
      </c>
    </row>
    <row r="63" spans="1:13" s="221" customFormat="1" ht="21.75" customHeight="1">
      <c r="A63" s="517"/>
      <c r="B63" s="306"/>
      <c r="C63" s="212"/>
      <c r="D63" s="228" t="s">
        <v>247</v>
      </c>
      <c r="E63" s="214" t="s">
        <v>246</v>
      </c>
      <c r="F63" s="214" t="s">
        <v>246</v>
      </c>
      <c r="G63" s="214" t="s">
        <v>246</v>
      </c>
      <c r="H63" s="214" t="s">
        <v>246</v>
      </c>
      <c r="I63" s="215">
        <v>0</v>
      </c>
      <c r="J63" s="215">
        <v>0</v>
      </c>
      <c r="K63" s="215">
        <v>0</v>
      </c>
      <c r="L63" s="216">
        <v>0</v>
      </c>
      <c r="M63" s="215">
        <v>0</v>
      </c>
    </row>
    <row r="64" spans="1:13" s="221" customFormat="1" ht="21.75" customHeight="1">
      <c r="A64" s="517"/>
      <c r="B64" s="306"/>
      <c r="C64" s="212"/>
      <c r="D64" s="213" t="s">
        <v>256</v>
      </c>
      <c r="E64" s="214" t="s">
        <v>246</v>
      </c>
      <c r="F64" s="214" t="s">
        <v>246</v>
      </c>
      <c r="G64" s="214" t="s">
        <v>246</v>
      </c>
      <c r="H64" s="214" t="s">
        <v>246</v>
      </c>
      <c r="I64" s="215">
        <v>0</v>
      </c>
      <c r="J64" s="215">
        <v>0</v>
      </c>
      <c r="K64" s="215">
        <v>0</v>
      </c>
      <c r="L64" s="216">
        <v>0</v>
      </c>
      <c r="M64" s="215">
        <v>0</v>
      </c>
    </row>
    <row r="65" spans="1:13" s="221" customFormat="1" ht="60.75">
      <c r="A65" s="517"/>
      <c r="B65" s="306"/>
      <c r="C65" s="307" t="s">
        <v>283</v>
      </c>
      <c r="D65" s="227" t="s">
        <v>389</v>
      </c>
      <c r="E65" s="207" t="s">
        <v>255</v>
      </c>
      <c r="F65" s="208">
        <v>2011</v>
      </c>
      <c r="G65" s="208">
        <v>2012</v>
      </c>
      <c r="H65" s="208">
        <v>900</v>
      </c>
      <c r="I65" s="209">
        <f t="shared" ref="I65:K65" si="28">I66+I67</f>
        <v>35000</v>
      </c>
      <c r="J65" s="209">
        <f t="shared" si="28"/>
        <v>35000</v>
      </c>
      <c r="K65" s="209">
        <f t="shared" si="28"/>
        <v>34438.769999999997</v>
      </c>
      <c r="L65" s="210">
        <f>K65/J65</f>
        <v>0.98396485714285709</v>
      </c>
      <c r="M65" s="209">
        <f t="shared" ref="M65" si="29">M66+M67</f>
        <v>0</v>
      </c>
    </row>
    <row r="66" spans="1:13" s="221" customFormat="1" ht="21.75" customHeight="1">
      <c r="A66" s="517"/>
      <c r="B66" s="306"/>
      <c r="C66" s="212"/>
      <c r="D66" s="228" t="s">
        <v>247</v>
      </c>
      <c r="E66" s="214" t="s">
        <v>246</v>
      </c>
      <c r="F66" s="214" t="s">
        <v>246</v>
      </c>
      <c r="G66" s="214" t="s">
        <v>246</v>
      </c>
      <c r="H66" s="214" t="s">
        <v>246</v>
      </c>
      <c r="I66" s="215">
        <v>0</v>
      </c>
      <c r="J66" s="215">
        <v>0</v>
      </c>
      <c r="K66" s="215">
        <v>0</v>
      </c>
      <c r="L66" s="216">
        <v>0</v>
      </c>
      <c r="M66" s="215">
        <v>0</v>
      </c>
    </row>
    <row r="67" spans="1:13" s="221" customFormat="1" ht="21.75" customHeight="1">
      <c r="A67" s="517"/>
      <c r="B67" s="306"/>
      <c r="C67" s="212"/>
      <c r="D67" s="213" t="s">
        <v>256</v>
      </c>
      <c r="E67" s="214" t="s">
        <v>246</v>
      </c>
      <c r="F67" s="214" t="s">
        <v>246</v>
      </c>
      <c r="G67" s="214" t="s">
        <v>246</v>
      </c>
      <c r="H67" s="214" t="s">
        <v>246</v>
      </c>
      <c r="I67" s="215">
        <v>35000</v>
      </c>
      <c r="J67" s="215">
        <v>35000</v>
      </c>
      <c r="K67" s="215">
        <v>34438.769999999997</v>
      </c>
      <c r="L67" s="216">
        <f>K67/J67</f>
        <v>0.98396485714285709</v>
      </c>
      <c r="M67" s="215">
        <v>0</v>
      </c>
    </row>
    <row r="68" spans="1:13" s="221" customFormat="1" ht="60.75">
      <c r="A68" s="517"/>
      <c r="B68" s="306"/>
      <c r="C68" s="307" t="s">
        <v>285</v>
      </c>
      <c r="D68" s="227" t="s">
        <v>390</v>
      </c>
      <c r="E68" s="207" t="s">
        <v>255</v>
      </c>
      <c r="F68" s="208">
        <v>2012</v>
      </c>
      <c r="G68" s="208">
        <v>2013</v>
      </c>
      <c r="H68" s="208">
        <v>900</v>
      </c>
      <c r="I68" s="209">
        <f t="shared" ref="I68:K68" si="30">I69+I70</f>
        <v>0</v>
      </c>
      <c r="J68" s="209">
        <f t="shared" si="30"/>
        <v>30000</v>
      </c>
      <c r="K68" s="209">
        <f t="shared" si="30"/>
        <v>8000</v>
      </c>
      <c r="L68" s="210">
        <f>K68/J68</f>
        <v>0.26666666666666666</v>
      </c>
      <c r="M68" s="209">
        <f t="shared" ref="M68" si="31">M69+M70</f>
        <v>0</v>
      </c>
    </row>
    <row r="69" spans="1:13" s="221" customFormat="1" ht="21.75" customHeight="1">
      <c r="A69" s="517"/>
      <c r="B69" s="306"/>
      <c r="C69" s="212"/>
      <c r="D69" s="228" t="s">
        <v>247</v>
      </c>
      <c r="E69" s="214" t="s">
        <v>246</v>
      </c>
      <c r="F69" s="214" t="s">
        <v>246</v>
      </c>
      <c r="G69" s="214" t="s">
        <v>246</v>
      </c>
      <c r="H69" s="214" t="s">
        <v>246</v>
      </c>
      <c r="I69" s="215">
        <v>0</v>
      </c>
      <c r="J69" s="215">
        <v>30000</v>
      </c>
      <c r="K69" s="215">
        <v>8000</v>
      </c>
      <c r="L69" s="216">
        <f>K69/J69</f>
        <v>0.26666666666666666</v>
      </c>
      <c r="M69" s="215">
        <v>0</v>
      </c>
    </row>
    <row r="70" spans="1:13" s="221" customFormat="1" ht="21.75" customHeight="1">
      <c r="A70" s="517"/>
      <c r="B70" s="306"/>
      <c r="C70" s="212"/>
      <c r="D70" s="213" t="s">
        <v>256</v>
      </c>
      <c r="E70" s="214" t="s">
        <v>246</v>
      </c>
      <c r="F70" s="214" t="s">
        <v>246</v>
      </c>
      <c r="G70" s="214" t="s">
        <v>246</v>
      </c>
      <c r="H70" s="214" t="s">
        <v>246</v>
      </c>
      <c r="I70" s="215">
        <v>0</v>
      </c>
      <c r="J70" s="215">
        <v>0</v>
      </c>
      <c r="K70" s="215">
        <v>0</v>
      </c>
      <c r="L70" s="216">
        <v>0</v>
      </c>
      <c r="M70" s="215">
        <v>0</v>
      </c>
    </row>
    <row r="71" spans="1:13" s="229" customFormat="1" ht="106.5" customHeight="1">
      <c r="A71" s="517"/>
      <c r="B71" s="521" t="s">
        <v>269</v>
      </c>
      <c r="C71" s="523" t="s">
        <v>270</v>
      </c>
      <c r="D71" s="523"/>
      <c r="E71" s="199" t="s">
        <v>246</v>
      </c>
      <c r="F71" s="199" t="s">
        <v>246</v>
      </c>
      <c r="G71" s="199" t="s">
        <v>246</v>
      </c>
      <c r="H71" s="199" t="s">
        <v>246</v>
      </c>
      <c r="I71" s="209">
        <f t="shared" ref="I71:K71" si="32">I72+I73</f>
        <v>2392221.48</v>
      </c>
      <c r="J71" s="209">
        <f t="shared" si="32"/>
        <v>2559476.48</v>
      </c>
      <c r="K71" s="209">
        <f t="shared" si="32"/>
        <v>871135.12</v>
      </c>
      <c r="L71" s="210">
        <f>K71/J71</f>
        <v>0.34035675920725789</v>
      </c>
      <c r="M71" s="209">
        <f>SUM(M72:M73)</f>
        <v>0</v>
      </c>
    </row>
    <row r="72" spans="1:13" s="224" customFormat="1" ht="18.75" customHeight="1">
      <c r="A72" s="517"/>
      <c r="B72" s="522"/>
      <c r="C72" s="516" t="s">
        <v>247</v>
      </c>
      <c r="D72" s="516"/>
      <c r="E72" s="199" t="s">
        <v>246</v>
      </c>
      <c r="F72" s="199" t="s">
        <v>246</v>
      </c>
      <c r="G72" s="199" t="s">
        <v>246</v>
      </c>
      <c r="H72" s="199" t="s">
        <v>246</v>
      </c>
      <c r="I72" s="209">
        <f>SUM(I100,I103,I76,I88,I91,I97,I106,I109,I112,I94,I79,I82,I85,I115,I118,I121,I124)</f>
        <v>2392221.48</v>
      </c>
      <c r="J72" s="209">
        <f t="shared" ref="J72:K72" si="33">SUM(J100,J103,J76,J88,J91,J97,J106,J109,J112,J94,J79,J82,J85,J115,J118,J121,J124)</f>
        <v>2559476.48</v>
      </c>
      <c r="K72" s="209">
        <f t="shared" si="33"/>
        <v>871135.12</v>
      </c>
      <c r="L72" s="210">
        <f>K72/J72</f>
        <v>0.34035675920725789</v>
      </c>
      <c r="M72" s="209">
        <f>SUM(M76,M79,M82,M85,M88,M91,M94,M97,M100,M103,M106,M109,M112,M115,M118,M121,M124)</f>
        <v>0</v>
      </c>
    </row>
    <row r="73" spans="1:13" s="224" customFormat="1" ht="21" customHeight="1">
      <c r="A73" s="517"/>
      <c r="B73" s="522"/>
      <c r="C73" s="516" t="s">
        <v>248</v>
      </c>
      <c r="D73" s="516"/>
      <c r="E73" s="199" t="s">
        <v>246</v>
      </c>
      <c r="F73" s="199" t="s">
        <v>246</v>
      </c>
      <c r="G73" s="199" t="s">
        <v>246</v>
      </c>
      <c r="H73" s="199" t="s">
        <v>246</v>
      </c>
      <c r="I73" s="209">
        <f>SUM(I101,I104,I77,I107,I110,I113,I95,I80,I83,I86,I89,I92,I98,I116,I119,I122,I125)</f>
        <v>0</v>
      </c>
      <c r="J73" s="209">
        <f t="shared" ref="J73:K73" si="34">SUM(J101,J104,J77,J107,J110,J113,J95,J80,J83,J86,J89,J92,J98,J116,J119,J122,J125)</f>
        <v>0</v>
      </c>
      <c r="K73" s="209">
        <f t="shared" si="34"/>
        <v>0</v>
      </c>
      <c r="L73" s="210">
        <v>0</v>
      </c>
      <c r="M73" s="209">
        <f>SUM(M77,M80,M83,M86,M89,M92,M95,M98,M101,M104,M107,M110,M113,M116,M119,M122,M125)</f>
        <v>0</v>
      </c>
    </row>
    <row r="74" spans="1:13" ht="21.75" customHeight="1">
      <c r="A74" s="517"/>
      <c r="B74" s="522"/>
      <c r="C74" s="518" t="s">
        <v>252</v>
      </c>
      <c r="D74" s="519"/>
      <c r="E74" s="519"/>
      <c r="F74" s="519"/>
      <c r="G74" s="519"/>
      <c r="H74" s="519"/>
      <c r="I74" s="519"/>
      <c r="J74" s="519"/>
      <c r="K74" s="519"/>
      <c r="L74" s="519"/>
      <c r="M74" s="520"/>
    </row>
    <row r="75" spans="1:13" ht="97.5">
      <c r="A75" s="517"/>
      <c r="B75" s="522"/>
      <c r="C75" s="226" t="s">
        <v>253</v>
      </c>
      <c r="D75" s="227" t="s">
        <v>271</v>
      </c>
      <c r="E75" s="230" t="s">
        <v>255</v>
      </c>
      <c r="F75" s="231">
        <v>2010</v>
      </c>
      <c r="G75" s="231">
        <v>2012</v>
      </c>
      <c r="H75" s="232" t="s">
        <v>272</v>
      </c>
      <c r="I75" s="209">
        <f t="shared" ref="I75:K75" si="35">I76+I77</f>
        <v>81500</v>
      </c>
      <c r="J75" s="209">
        <f t="shared" si="35"/>
        <v>81500</v>
      </c>
      <c r="K75" s="209">
        <f t="shared" si="35"/>
        <v>36698.639999999999</v>
      </c>
      <c r="L75" s="210">
        <f>K75/J75</f>
        <v>0.45029006134969324</v>
      </c>
      <c r="M75" s="209">
        <f>M76+M77</f>
        <v>0</v>
      </c>
    </row>
    <row r="76" spans="1:13" ht="21.75" customHeight="1">
      <c r="A76" s="517"/>
      <c r="B76" s="522"/>
      <c r="C76" s="212"/>
      <c r="D76" s="228" t="s">
        <v>247</v>
      </c>
      <c r="E76" s="214" t="s">
        <v>246</v>
      </c>
      <c r="F76" s="214" t="s">
        <v>246</v>
      </c>
      <c r="G76" s="214" t="s">
        <v>246</v>
      </c>
      <c r="H76" s="214" t="s">
        <v>246</v>
      </c>
      <c r="I76" s="215">
        <v>81500</v>
      </c>
      <c r="J76" s="215">
        <v>81500</v>
      </c>
      <c r="K76" s="215">
        <v>36698.639999999999</v>
      </c>
      <c r="L76" s="216">
        <f>K76/J76</f>
        <v>0.45029006134969324</v>
      </c>
      <c r="M76" s="215">
        <v>0</v>
      </c>
    </row>
    <row r="77" spans="1:13" ht="21.75" customHeight="1">
      <c r="A77" s="517"/>
      <c r="B77" s="522"/>
      <c r="C77" s="212"/>
      <c r="D77" s="213" t="s">
        <v>256</v>
      </c>
      <c r="E77" s="214" t="s">
        <v>246</v>
      </c>
      <c r="F77" s="214" t="s">
        <v>246</v>
      </c>
      <c r="G77" s="214" t="s">
        <v>246</v>
      </c>
      <c r="H77" s="214" t="s">
        <v>246</v>
      </c>
      <c r="I77" s="215">
        <v>0</v>
      </c>
      <c r="J77" s="215">
        <v>0</v>
      </c>
      <c r="K77" s="215">
        <v>0</v>
      </c>
      <c r="L77" s="216">
        <v>0</v>
      </c>
      <c r="M77" s="215">
        <f>SUM(J77:K77)</f>
        <v>0</v>
      </c>
    </row>
    <row r="78" spans="1:13" s="236" customFormat="1" ht="103.5" customHeight="1">
      <c r="A78" s="517"/>
      <c r="B78" s="522"/>
      <c r="C78" s="322" t="s">
        <v>257</v>
      </c>
      <c r="D78" s="227" t="s">
        <v>273</v>
      </c>
      <c r="E78" s="230" t="s">
        <v>255</v>
      </c>
      <c r="F78" s="233">
        <v>2011</v>
      </c>
      <c r="G78" s="233">
        <v>2012</v>
      </c>
      <c r="H78" s="233">
        <v>600</v>
      </c>
      <c r="I78" s="209">
        <f t="shared" ref="I78:M78" si="36">I79+I80</f>
        <v>120000</v>
      </c>
      <c r="J78" s="209">
        <f t="shared" si="36"/>
        <v>100000</v>
      </c>
      <c r="K78" s="209">
        <f t="shared" si="36"/>
        <v>8626.73</v>
      </c>
      <c r="L78" s="234">
        <f t="shared" ref="L78:L112" si="37">K78/J78</f>
        <v>8.6267299999999991E-2</v>
      </c>
      <c r="M78" s="209">
        <f t="shared" si="36"/>
        <v>0</v>
      </c>
    </row>
    <row r="79" spans="1:13" s="236" customFormat="1" ht="19.5" customHeight="1">
      <c r="A79" s="517"/>
      <c r="B79" s="522"/>
      <c r="C79" s="212"/>
      <c r="D79" s="228" t="s">
        <v>247</v>
      </c>
      <c r="E79" s="214" t="s">
        <v>246</v>
      </c>
      <c r="F79" s="214" t="s">
        <v>246</v>
      </c>
      <c r="G79" s="214" t="s">
        <v>246</v>
      </c>
      <c r="H79" s="214" t="s">
        <v>246</v>
      </c>
      <c r="I79" s="215">
        <v>120000</v>
      </c>
      <c r="J79" s="215">
        <v>100000</v>
      </c>
      <c r="K79" s="215">
        <v>8626.73</v>
      </c>
      <c r="L79" s="216">
        <f t="shared" si="37"/>
        <v>8.6267299999999991E-2</v>
      </c>
      <c r="M79" s="215">
        <v>0</v>
      </c>
    </row>
    <row r="80" spans="1:13" s="236" customFormat="1" ht="19.5" customHeight="1">
      <c r="A80" s="517"/>
      <c r="B80" s="522"/>
      <c r="C80" s="212"/>
      <c r="D80" s="213" t="s">
        <v>256</v>
      </c>
      <c r="E80" s="214" t="s">
        <v>246</v>
      </c>
      <c r="F80" s="214" t="s">
        <v>246</v>
      </c>
      <c r="G80" s="214" t="s">
        <v>246</v>
      </c>
      <c r="H80" s="214" t="s">
        <v>246</v>
      </c>
      <c r="I80" s="215">
        <v>0</v>
      </c>
      <c r="J80" s="215">
        <v>0</v>
      </c>
      <c r="K80" s="215">
        <v>0</v>
      </c>
      <c r="L80" s="216">
        <v>0</v>
      </c>
      <c r="M80" s="215">
        <f>SUM(J80:K80)</f>
        <v>0</v>
      </c>
    </row>
    <row r="81" spans="1:13" s="236" customFormat="1" ht="102" customHeight="1">
      <c r="A81" s="517"/>
      <c r="B81" s="522"/>
      <c r="C81" s="322" t="s">
        <v>259</v>
      </c>
      <c r="D81" s="227" t="s">
        <v>274</v>
      </c>
      <c r="E81" s="230" t="s">
        <v>255</v>
      </c>
      <c r="F81" s="233">
        <v>2011</v>
      </c>
      <c r="G81" s="233">
        <v>2012</v>
      </c>
      <c r="H81" s="233">
        <v>600</v>
      </c>
      <c r="I81" s="209">
        <f t="shared" ref="I81:M81" si="38">I82+I83</f>
        <v>80000</v>
      </c>
      <c r="J81" s="209">
        <f t="shared" si="38"/>
        <v>78155</v>
      </c>
      <c r="K81" s="209">
        <f t="shared" si="38"/>
        <v>24154.49</v>
      </c>
      <c r="L81" s="234">
        <f t="shared" si="37"/>
        <v>0.30905879342332548</v>
      </c>
      <c r="M81" s="209">
        <f t="shared" si="38"/>
        <v>0</v>
      </c>
    </row>
    <row r="82" spans="1:13" s="236" customFormat="1" ht="19.5" customHeight="1">
      <c r="A82" s="517"/>
      <c r="B82" s="522"/>
      <c r="C82" s="212"/>
      <c r="D82" s="228" t="s">
        <v>247</v>
      </c>
      <c r="E82" s="214" t="s">
        <v>246</v>
      </c>
      <c r="F82" s="214" t="s">
        <v>246</v>
      </c>
      <c r="G82" s="214" t="s">
        <v>246</v>
      </c>
      <c r="H82" s="214" t="s">
        <v>246</v>
      </c>
      <c r="I82" s="215">
        <v>80000</v>
      </c>
      <c r="J82" s="215">
        <v>78155</v>
      </c>
      <c r="K82" s="215">
        <v>24154.49</v>
      </c>
      <c r="L82" s="216">
        <f t="shared" si="37"/>
        <v>0.30905879342332548</v>
      </c>
      <c r="M82" s="215">
        <v>0</v>
      </c>
    </row>
    <row r="83" spans="1:13" s="236" customFormat="1" ht="19.5" customHeight="1">
      <c r="A83" s="517"/>
      <c r="B83" s="522"/>
      <c r="C83" s="212"/>
      <c r="D83" s="213" t="s">
        <v>256</v>
      </c>
      <c r="E83" s="214" t="s">
        <v>246</v>
      </c>
      <c r="F83" s="214" t="s">
        <v>246</v>
      </c>
      <c r="G83" s="214" t="s">
        <v>246</v>
      </c>
      <c r="H83" s="214" t="s">
        <v>246</v>
      </c>
      <c r="I83" s="215">
        <v>0</v>
      </c>
      <c r="J83" s="215">
        <v>0</v>
      </c>
      <c r="K83" s="215">
        <v>0</v>
      </c>
      <c r="L83" s="216">
        <v>0</v>
      </c>
      <c r="M83" s="215">
        <f>SUM(J83:K83)</f>
        <v>0</v>
      </c>
    </row>
    <row r="84" spans="1:13" s="236" customFormat="1" ht="132">
      <c r="A84" s="517"/>
      <c r="B84" s="522"/>
      <c r="C84" s="355" t="s">
        <v>262</v>
      </c>
      <c r="D84" s="356" t="s">
        <v>275</v>
      </c>
      <c r="E84" s="230" t="s">
        <v>255</v>
      </c>
      <c r="F84" s="233">
        <v>2011</v>
      </c>
      <c r="G84" s="233">
        <v>2013</v>
      </c>
      <c r="H84" s="233">
        <v>700</v>
      </c>
      <c r="I84" s="209">
        <f t="shared" ref="I84:M84" si="39">I85+I86</f>
        <v>833333</v>
      </c>
      <c r="J84" s="209">
        <f t="shared" si="39"/>
        <v>833333</v>
      </c>
      <c r="K84" s="209">
        <f t="shared" si="39"/>
        <v>272012.74</v>
      </c>
      <c r="L84" s="234">
        <f t="shared" si="37"/>
        <v>0.3264154185661674</v>
      </c>
      <c r="M84" s="209">
        <f t="shared" si="39"/>
        <v>0</v>
      </c>
    </row>
    <row r="85" spans="1:13" s="236" customFormat="1" ht="19.5" customHeight="1">
      <c r="A85" s="517"/>
      <c r="B85" s="522"/>
      <c r="C85" s="212"/>
      <c r="D85" s="228" t="s">
        <v>247</v>
      </c>
      <c r="E85" s="214" t="s">
        <v>246</v>
      </c>
      <c r="F85" s="214" t="s">
        <v>246</v>
      </c>
      <c r="G85" s="214" t="s">
        <v>246</v>
      </c>
      <c r="H85" s="214" t="s">
        <v>246</v>
      </c>
      <c r="I85" s="215">
        <v>833333</v>
      </c>
      <c r="J85" s="215">
        <v>833333</v>
      </c>
      <c r="K85" s="215">
        <v>272012.74</v>
      </c>
      <c r="L85" s="216">
        <f t="shared" si="37"/>
        <v>0.3264154185661674</v>
      </c>
      <c r="M85" s="215">
        <v>0</v>
      </c>
    </row>
    <row r="86" spans="1:13" s="236" customFormat="1" ht="19.5" customHeight="1">
      <c r="A86" s="517"/>
      <c r="B86" s="522"/>
      <c r="C86" s="212"/>
      <c r="D86" s="213" t="s">
        <v>256</v>
      </c>
      <c r="E86" s="214" t="s">
        <v>246</v>
      </c>
      <c r="F86" s="214" t="s">
        <v>246</v>
      </c>
      <c r="G86" s="214" t="s">
        <v>246</v>
      </c>
      <c r="H86" s="214" t="s">
        <v>246</v>
      </c>
      <c r="I86" s="215">
        <v>0</v>
      </c>
      <c r="J86" s="215">
        <v>0</v>
      </c>
      <c r="K86" s="215">
        <v>0</v>
      </c>
      <c r="L86" s="216">
        <v>0</v>
      </c>
      <c r="M86" s="215">
        <f>SUM(J86:K86)</f>
        <v>0</v>
      </c>
    </row>
    <row r="87" spans="1:13" s="221" customFormat="1" ht="78">
      <c r="A87" s="517"/>
      <c r="B87" s="522"/>
      <c r="C87" s="309" t="s">
        <v>276</v>
      </c>
      <c r="D87" s="227" t="s">
        <v>398</v>
      </c>
      <c r="E87" s="230" t="s">
        <v>255</v>
      </c>
      <c r="F87" s="233">
        <v>2011</v>
      </c>
      <c r="G87" s="233">
        <v>2012</v>
      </c>
      <c r="H87" s="233">
        <v>710</v>
      </c>
      <c r="I87" s="209">
        <f t="shared" ref="I87:K87" si="40">I88+I89</f>
        <v>35000</v>
      </c>
      <c r="J87" s="209">
        <f t="shared" si="40"/>
        <v>35000</v>
      </c>
      <c r="K87" s="209">
        <f t="shared" si="40"/>
        <v>14634.95</v>
      </c>
      <c r="L87" s="234">
        <f t="shared" ref="L87:L88" si="41">K87/J87</f>
        <v>0.41814142857142861</v>
      </c>
      <c r="M87" s="209">
        <f t="shared" ref="M87" si="42">M88+M89</f>
        <v>0</v>
      </c>
    </row>
    <row r="88" spans="1:13" s="221" customFormat="1" ht="19.5" customHeight="1">
      <c r="A88" s="517"/>
      <c r="B88" s="522"/>
      <c r="C88" s="212"/>
      <c r="D88" s="228" t="s">
        <v>247</v>
      </c>
      <c r="E88" s="214" t="s">
        <v>246</v>
      </c>
      <c r="F88" s="214" t="s">
        <v>246</v>
      </c>
      <c r="G88" s="214" t="s">
        <v>246</v>
      </c>
      <c r="H88" s="214" t="s">
        <v>246</v>
      </c>
      <c r="I88" s="215">
        <v>35000</v>
      </c>
      <c r="J88" s="215">
        <v>35000</v>
      </c>
      <c r="K88" s="215">
        <v>14634.95</v>
      </c>
      <c r="L88" s="216">
        <f t="shared" si="41"/>
        <v>0.41814142857142861</v>
      </c>
      <c r="M88" s="215">
        <v>0</v>
      </c>
    </row>
    <row r="89" spans="1:13" s="221" customFormat="1" ht="19.5" customHeight="1">
      <c r="A89" s="517"/>
      <c r="B89" s="522"/>
      <c r="C89" s="212"/>
      <c r="D89" s="213" t="s">
        <v>256</v>
      </c>
      <c r="E89" s="214" t="s">
        <v>246</v>
      </c>
      <c r="F89" s="214" t="s">
        <v>246</v>
      </c>
      <c r="G89" s="214" t="s">
        <v>246</v>
      </c>
      <c r="H89" s="214" t="s">
        <v>246</v>
      </c>
      <c r="I89" s="215">
        <v>0</v>
      </c>
      <c r="J89" s="215">
        <v>0</v>
      </c>
      <c r="K89" s="215">
        <v>0</v>
      </c>
      <c r="L89" s="216">
        <v>0</v>
      </c>
      <c r="M89" s="215">
        <f>SUM(J89:K89)</f>
        <v>0</v>
      </c>
    </row>
    <row r="90" spans="1:13" s="236" customFormat="1" ht="117">
      <c r="A90" s="517"/>
      <c r="B90" s="522"/>
      <c r="C90" s="199" t="s">
        <v>279</v>
      </c>
      <c r="D90" s="227" t="s">
        <v>399</v>
      </c>
      <c r="E90" s="230" t="s">
        <v>278</v>
      </c>
      <c r="F90" s="233">
        <v>2011</v>
      </c>
      <c r="G90" s="233">
        <v>2013</v>
      </c>
      <c r="H90" s="233">
        <v>750</v>
      </c>
      <c r="I90" s="209">
        <f t="shared" ref="I90:K90" si="43">I91+I92</f>
        <v>30000</v>
      </c>
      <c r="J90" s="209">
        <f t="shared" si="43"/>
        <v>30000</v>
      </c>
      <c r="K90" s="209">
        <f t="shared" si="43"/>
        <v>4810.93</v>
      </c>
      <c r="L90" s="234">
        <f t="shared" ref="L90:L91" si="44">K90/J90</f>
        <v>0.16036433333333333</v>
      </c>
      <c r="M90" s="209">
        <f t="shared" ref="M90" si="45">M91+M92</f>
        <v>0</v>
      </c>
    </row>
    <row r="91" spans="1:13" s="236" customFormat="1" ht="19.5" customHeight="1">
      <c r="A91" s="517"/>
      <c r="B91" s="522"/>
      <c r="C91" s="212"/>
      <c r="D91" s="228" t="s">
        <v>247</v>
      </c>
      <c r="E91" s="214" t="s">
        <v>246</v>
      </c>
      <c r="F91" s="214" t="s">
        <v>246</v>
      </c>
      <c r="G91" s="214" t="s">
        <v>246</v>
      </c>
      <c r="H91" s="214" t="s">
        <v>246</v>
      </c>
      <c r="I91" s="215">
        <v>30000</v>
      </c>
      <c r="J91" s="215">
        <v>30000</v>
      </c>
      <c r="K91" s="215">
        <v>4810.93</v>
      </c>
      <c r="L91" s="216">
        <f t="shared" si="44"/>
        <v>0.16036433333333333</v>
      </c>
      <c r="M91" s="215">
        <v>0</v>
      </c>
    </row>
    <row r="92" spans="1:13" s="236" customFormat="1" ht="19.5" customHeight="1">
      <c r="A92" s="517"/>
      <c r="B92" s="522"/>
      <c r="C92" s="212"/>
      <c r="D92" s="213" t="s">
        <v>256</v>
      </c>
      <c r="E92" s="214" t="s">
        <v>246</v>
      </c>
      <c r="F92" s="214" t="s">
        <v>246</v>
      </c>
      <c r="G92" s="214" t="s">
        <v>246</v>
      </c>
      <c r="H92" s="214" t="s">
        <v>246</v>
      </c>
      <c r="I92" s="215">
        <v>0</v>
      </c>
      <c r="J92" s="215">
        <v>0</v>
      </c>
      <c r="K92" s="215">
        <v>0</v>
      </c>
      <c r="L92" s="216">
        <v>0</v>
      </c>
      <c r="M92" s="215">
        <f>SUM(J92:K92)</f>
        <v>0</v>
      </c>
    </row>
    <row r="93" spans="1:13" s="221" customFormat="1" ht="78">
      <c r="A93" s="517"/>
      <c r="B93" s="522"/>
      <c r="C93" s="309" t="s">
        <v>281</v>
      </c>
      <c r="D93" s="227" t="s">
        <v>277</v>
      </c>
      <c r="E93" s="230" t="s">
        <v>278</v>
      </c>
      <c r="F93" s="233">
        <v>2011</v>
      </c>
      <c r="G93" s="233">
        <v>2012</v>
      </c>
      <c r="H93" s="233">
        <v>750</v>
      </c>
      <c r="I93" s="209">
        <f t="shared" ref="I93:M93" si="46">I94+I95</f>
        <v>29000</v>
      </c>
      <c r="J93" s="209">
        <f t="shared" si="46"/>
        <v>29000</v>
      </c>
      <c r="K93" s="209">
        <f t="shared" si="46"/>
        <v>13426.42</v>
      </c>
      <c r="L93" s="234">
        <f t="shared" si="37"/>
        <v>0.46298</v>
      </c>
      <c r="M93" s="209">
        <f t="shared" si="46"/>
        <v>0</v>
      </c>
    </row>
    <row r="94" spans="1:13" s="221" customFormat="1" ht="19.5" customHeight="1">
      <c r="A94" s="517"/>
      <c r="B94" s="522"/>
      <c r="C94" s="212"/>
      <c r="D94" s="228" t="s">
        <v>247</v>
      </c>
      <c r="E94" s="214" t="s">
        <v>246</v>
      </c>
      <c r="F94" s="214" t="s">
        <v>246</v>
      </c>
      <c r="G94" s="214" t="s">
        <v>246</v>
      </c>
      <c r="H94" s="214" t="s">
        <v>246</v>
      </c>
      <c r="I94" s="215">
        <v>29000</v>
      </c>
      <c r="J94" s="215">
        <v>29000</v>
      </c>
      <c r="K94" s="215">
        <v>13426.42</v>
      </c>
      <c r="L94" s="216">
        <f t="shared" si="37"/>
        <v>0.46298</v>
      </c>
      <c r="M94" s="215">
        <v>0</v>
      </c>
    </row>
    <row r="95" spans="1:13" s="221" customFormat="1" ht="19.5" customHeight="1">
      <c r="A95" s="517"/>
      <c r="B95" s="522"/>
      <c r="C95" s="212"/>
      <c r="D95" s="213" t="s">
        <v>256</v>
      </c>
      <c r="E95" s="214" t="s">
        <v>246</v>
      </c>
      <c r="F95" s="214" t="s">
        <v>246</v>
      </c>
      <c r="G95" s="214" t="s">
        <v>246</v>
      </c>
      <c r="H95" s="214" t="s">
        <v>246</v>
      </c>
      <c r="I95" s="215">
        <v>0</v>
      </c>
      <c r="J95" s="215">
        <v>0</v>
      </c>
      <c r="K95" s="215">
        <v>0</v>
      </c>
      <c r="L95" s="216">
        <v>0</v>
      </c>
      <c r="M95" s="215">
        <f>SUM(J95:K95)</f>
        <v>0</v>
      </c>
    </row>
    <row r="96" spans="1:13" s="221" customFormat="1" ht="136.5">
      <c r="A96" s="517"/>
      <c r="B96" s="522"/>
      <c r="C96" s="309" t="s">
        <v>283</v>
      </c>
      <c r="D96" s="227" t="s">
        <v>400</v>
      </c>
      <c r="E96" s="230" t="s">
        <v>401</v>
      </c>
      <c r="F96" s="233">
        <v>2012</v>
      </c>
      <c r="G96" s="233">
        <v>2014</v>
      </c>
      <c r="H96" s="233">
        <v>750</v>
      </c>
      <c r="I96" s="209">
        <f t="shared" ref="I96:K96" si="47">I97+I98</f>
        <v>14361.48</v>
      </c>
      <c r="J96" s="209">
        <f t="shared" si="47"/>
        <v>14361.48</v>
      </c>
      <c r="K96" s="209">
        <f t="shared" si="47"/>
        <v>5983.95</v>
      </c>
      <c r="L96" s="234">
        <f t="shared" ref="L96:L97" si="48">K96/J96</f>
        <v>0.41666666666666669</v>
      </c>
      <c r="M96" s="209">
        <f>M97+M98</f>
        <v>0</v>
      </c>
    </row>
    <row r="97" spans="1:13" s="221" customFormat="1" ht="19.5" customHeight="1">
      <c r="A97" s="517"/>
      <c r="B97" s="522"/>
      <c r="C97" s="212"/>
      <c r="D97" s="228" t="s">
        <v>247</v>
      </c>
      <c r="E97" s="214" t="s">
        <v>246</v>
      </c>
      <c r="F97" s="214" t="s">
        <v>246</v>
      </c>
      <c r="G97" s="214" t="s">
        <v>246</v>
      </c>
      <c r="H97" s="214" t="s">
        <v>246</v>
      </c>
      <c r="I97" s="215">
        <v>14361.48</v>
      </c>
      <c r="J97" s="215">
        <v>14361.48</v>
      </c>
      <c r="K97" s="215">
        <v>5983.95</v>
      </c>
      <c r="L97" s="216">
        <f t="shared" si="48"/>
        <v>0.41666666666666669</v>
      </c>
      <c r="M97" s="215">
        <v>0</v>
      </c>
    </row>
    <row r="98" spans="1:13" s="221" customFormat="1" ht="19.5" customHeight="1">
      <c r="A98" s="517"/>
      <c r="B98" s="522"/>
      <c r="C98" s="212"/>
      <c r="D98" s="213" t="s">
        <v>256</v>
      </c>
      <c r="E98" s="214" t="s">
        <v>246</v>
      </c>
      <c r="F98" s="214" t="s">
        <v>246</v>
      </c>
      <c r="G98" s="214" t="s">
        <v>246</v>
      </c>
      <c r="H98" s="214" t="s">
        <v>246</v>
      </c>
      <c r="I98" s="215">
        <v>0</v>
      </c>
      <c r="J98" s="215">
        <v>0</v>
      </c>
      <c r="K98" s="215">
        <v>0</v>
      </c>
      <c r="L98" s="216">
        <v>0</v>
      </c>
      <c r="M98" s="215">
        <f>SUM(J98:K98)</f>
        <v>0</v>
      </c>
    </row>
    <row r="99" spans="1:13" s="221" customFormat="1" ht="78">
      <c r="A99" s="517"/>
      <c r="B99" s="522"/>
      <c r="C99" s="309" t="s">
        <v>285</v>
      </c>
      <c r="D99" s="227" t="s">
        <v>280</v>
      </c>
      <c r="E99" s="230" t="s">
        <v>255</v>
      </c>
      <c r="F99" s="231">
        <v>2010</v>
      </c>
      <c r="G99" s="231">
        <v>2012</v>
      </c>
      <c r="H99" s="233">
        <v>900</v>
      </c>
      <c r="I99" s="209">
        <f t="shared" ref="I99:K99" si="49">I100+I101</f>
        <v>268000</v>
      </c>
      <c r="J99" s="209">
        <f t="shared" si="49"/>
        <v>268000</v>
      </c>
      <c r="K99" s="209">
        <f t="shared" si="49"/>
        <v>88752.16</v>
      </c>
      <c r="L99" s="234">
        <f t="shared" si="37"/>
        <v>0.33116477611940298</v>
      </c>
      <c r="M99" s="209">
        <f>M100+M101</f>
        <v>0</v>
      </c>
    </row>
    <row r="100" spans="1:13" s="221" customFormat="1" ht="19.5" customHeight="1">
      <c r="A100" s="517"/>
      <c r="B100" s="522"/>
      <c r="C100" s="212"/>
      <c r="D100" s="228" t="s">
        <v>247</v>
      </c>
      <c r="E100" s="214" t="s">
        <v>246</v>
      </c>
      <c r="F100" s="214" t="s">
        <v>246</v>
      </c>
      <c r="G100" s="214" t="s">
        <v>246</v>
      </c>
      <c r="H100" s="214" t="s">
        <v>246</v>
      </c>
      <c r="I100" s="215">
        <v>268000</v>
      </c>
      <c r="J100" s="215">
        <v>268000</v>
      </c>
      <c r="K100" s="215">
        <v>88752.16</v>
      </c>
      <c r="L100" s="216">
        <f t="shared" si="37"/>
        <v>0.33116477611940298</v>
      </c>
      <c r="M100" s="215">
        <v>0</v>
      </c>
    </row>
    <row r="101" spans="1:13" s="221" customFormat="1" ht="19.5" customHeight="1">
      <c r="A101" s="517"/>
      <c r="B101" s="522"/>
      <c r="C101" s="212"/>
      <c r="D101" s="213" t="s">
        <v>256</v>
      </c>
      <c r="E101" s="214" t="s">
        <v>246</v>
      </c>
      <c r="F101" s="214" t="s">
        <v>246</v>
      </c>
      <c r="G101" s="214" t="s">
        <v>246</v>
      </c>
      <c r="H101" s="214" t="s">
        <v>246</v>
      </c>
      <c r="I101" s="215">
        <v>0</v>
      </c>
      <c r="J101" s="215">
        <v>0</v>
      </c>
      <c r="K101" s="215">
        <v>0</v>
      </c>
      <c r="L101" s="216">
        <v>0</v>
      </c>
      <c r="M101" s="215">
        <f>SUM(J101:K101)</f>
        <v>0</v>
      </c>
    </row>
    <row r="102" spans="1:13" s="192" customFormat="1" ht="100.5" customHeight="1">
      <c r="A102" s="517"/>
      <c r="B102" s="522"/>
      <c r="C102" s="322" t="s">
        <v>287</v>
      </c>
      <c r="D102" s="227" t="s">
        <v>282</v>
      </c>
      <c r="E102" s="230" t="s">
        <v>255</v>
      </c>
      <c r="F102" s="231">
        <v>2010</v>
      </c>
      <c r="G102" s="231">
        <v>2012</v>
      </c>
      <c r="H102" s="233">
        <v>900</v>
      </c>
      <c r="I102" s="209">
        <f t="shared" ref="I102:M102" si="50">I103+I104</f>
        <v>51000</v>
      </c>
      <c r="J102" s="209">
        <f t="shared" si="50"/>
        <v>48100</v>
      </c>
      <c r="K102" s="209">
        <f t="shared" si="50"/>
        <v>25718.6</v>
      </c>
      <c r="L102" s="234">
        <f t="shared" si="37"/>
        <v>0.53469022869022864</v>
      </c>
      <c r="M102" s="209">
        <f t="shared" si="50"/>
        <v>0</v>
      </c>
    </row>
    <row r="103" spans="1:13" s="236" customFormat="1" ht="19.5" customHeight="1">
      <c r="A103" s="517"/>
      <c r="B103" s="522"/>
      <c r="C103" s="212"/>
      <c r="D103" s="228" t="s">
        <v>247</v>
      </c>
      <c r="E103" s="214" t="s">
        <v>246</v>
      </c>
      <c r="F103" s="214" t="s">
        <v>246</v>
      </c>
      <c r="G103" s="214" t="s">
        <v>246</v>
      </c>
      <c r="H103" s="214" t="s">
        <v>246</v>
      </c>
      <c r="I103" s="215">
        <v>51000</v>
      </c>
      <c r="J103" s="215">
        <v>48100</v>
      </c>
      <c r="K103" s="215">
        <v>25718.6</v>
      </c>
      <c r="L103" s="216">
        <f t="shared" si="37"/>
        <v>0.53469022869022864</v>
      </c>
      <c r="M103" s="215">
        <v>0</v>
      </c>
    </row>
    <row r="104" spans="1:13" s="236" customFormat="1" ht="19.5" customHeight="1">
      <c r="A104" s="517"/>
      <c r="B104" s="522"/>
      <c r="C104" s="212"/>
      <c r="D104" s="213" t="s">
        <v>256</v>
      </c>
      <c r="E104" s="214" t="s">
        <v>246</v>
      </c>
      <c r="F104" s="214" t="s">
        <v>246</v>
      </c>
      <c r="G104" s="214" t="s">
        <v>246</v>
      </c>
      <c r="H104" s="214" t="s">
        <v>246</v>
      </c>
      <c r="I104" s="215">
        <v>0</v>
      </c>
      <c r="J104" s="215">
        <v>0</v>
      </c>
      <c r="K104" s="215">
        <v>0</v>
      </c>
      <c r="L104" s="216">
        <v>0</v>
      </c>
      <c r="M104" s="215">
        <f>SUM(J104:K104)</f>
        <v>0</v>
      </c>
    </row>
    <row r="105" spans="1:13" s="236" customFormat="1" ht="84" customHeight="1">
      <c r="A105" s="517"/>
      <c r="B105" s="525"/>
      <c r="C105" s="322" t="s">
        <v>391</v>
      </c>
      <c r="D105" s="227" t="s">
        <v>284</v>
      </c>
      <c r="E105" s="230" t="s">
        <v>255</v>
      </c>
      <c r="F105" s="233">
        <v>2011</v>
      </c>
      <c r="G105" s="233">
        <v>2013</v>
      </c>
      <c r="H105" s="233">
        <v>900</v>
      </c>
      <c r="I105" s="209">
        <f t="shared" ref="I105:K105" si="51">I106+I107</f>
        <v>123000</v>
      </c>
      <c r="J105" s="209">
        <f t="shared" si="51"/>
        <v>123000</v>
      </c>
      <c r="K105" s="209">
        <f t="shared" si="51"/>
        <v>69155.75</v>
      </c>
      <c r="L105" s="234">
        <f t="shared" si="37"/>
        <v>0.56224186991869918</v>
      </c>
      <c r="M105" s="209">
        <f>M106+M107</f>
        <v>0</v>
      </c>
    </row>
    <row r="106" spans="1:13" s="236" customFormat="1" ht="19.5" customHeight="1">
      <c r="A106" s="517"/>
      <c r="B106" s="525"/>
      <c r="C106" s="212"/>
      <c r="D106" s="228" t="s">
        <v>247</v>
      </c>
      <c r="E106" s="214" t="s">
        <v>246</v>
      </c>
      <c r="F106" s="214" t="s">
        <v>246</v>
      </c>
      <c r="G106" s="214" t="s">
        <v>246</v>
      </c>
      <c r="H106" s="214" t="s">
        <v>246</v>
      </c>
      <c r="I106" s="215">
        <v>123000</v>
      </c>
      <c r="J106" s="215">
        <v>123000</v>
      </c>
      <c r="K106" s="215">
        <v>69155.75</v>
      </c>
      <c r="L106" s="216">
        <f t="shared" si="37"/>
        <v>0.56224186991869918</v>
      </c>
      <c r="M106" s="215">
        <v>0</v>
      </c>
    </row>
    <row r="107" spans="1:13" s="236" customFormat="1" ht="19.5" customHeight="1">
      <c r="A107" s="517"/>
      <c r="B107" s="525"/>
      <c r="C107" s="212"/>
      <c r="D107" s="213" t="s">
        <v>256</v>
      </c>
      <c r="E107" s="214" t="s">
        <v>246</v>
      </c>
      <c r="F107" s="214" t="s">
        <v>246</v>
      </c>
      <c r="G107" s="214" t="s">
        <v>246</v>
      </c>
      <c r="H107" s="214" t="s">
        <v>246</v>
      </c>
      <c r="I107" s="215">
        <v>0</v>
      </c>
      <c r="J107" s="215">
        <v>0</v>
      </c>
      <c r="K107" s="215">
        <v>0</v>
      </c>
      <c r="L107" s="216">
        <v>0</v>
      </c>
      <c r="M107" s="215">
        <f>SUM(J107:K107)</f>
        <v>0</v>
      </c>
    </row>
    <row r="108" spans="1:13" s="235" customFormat="1" ht="97.5">
      <c r="A108" s="517"/>
      <c r="B108" s="525"/>
      <c r="C108" s="309" t="s">
        <v>392</v>
      </c>
      <c r="D108" s="227" t="s">
        <v>286</v>
      </c>
      <c r="E108" s="230" t="s">
        <v>255</v>
      </c>
      <c r="F108" s="233">
        <v>2011</v>
      </c>
      <c r="G108" s="233">
        <v>2013</v>
      </c>
      <c r="H108" s="233">
        <v>900</v>
      </c>
      <c r="I108" s="209">
        <f t="shared" ref="I108:K108" si="52">I109+I110</f>
        <v>335000</v>
      </c>
      <c r="J108" s="209">
        <f t="shared" si="52"/>
        <v>320000</v>
      </c>
      <c r="K108" s="209">
        <f t="shared" si="52"/>
        <v>96202.54</v>
      </c>
      <c r="L108" s="234">
        <f t="shared" si="37"/>
        <v>0.30063293749999997</v>
      </c>
      <c r="M108" s="209">
        <f>M109+M110</f>
        <v>0</v>
      </c>
    </row>
    <row r="109" spans="1:13" s="236" customFormat="1" ht="19.5" customHeight="1">
      <c r="A109" s="517"/>
      <c r="B109" s="525"/>
      <c r="C109" s="212"/>
      <c r="D109" s="228" t="s">
        <v>247</v>
      </c>
      <c r="E109" s="214" t="s">
        <v>246</v>
      </c>
      <c r="F109" s="214" t="s">
        <v>246</v>
      </c>
      <c r="G109" s="214" t="s">
        <v>246</v>
      </c>
      <c r="H109" s="214" t="s">
        <v>246</v>
      </c>
      <c r="I109" s="215">
        <v>335000</v>
      </c>
      <c r="J109" s="215">
        <v>320000</v>
      </c>
      <c r="K109" s="215">
        <v>96202.54</v>
      </c>
      <c r="L109" s="216">
        <f t="shared" si="37"/>
        <v>0.30063293749999997</v>
      </c>
      <c r="M109" s="215">
        <v>0</v>
      </c>
    </row>
    <row r="110" spans="1:13" s="236" customFormat="1" ht="19.5" customHeight="1">
      <c r="A110" s="517"/>
      <c r="B110" s="525"/>
      <c r="C110" s="212"/>
      <c r="D110" s="213" t="s">
        <v>256</v>
      </c>
      <c r="E110" s="214" t="s">
        <v>246</v>
      </c>
      <c r="F110" s="214" t="s">
        <v>246</v>
      </c>
      <c r="G110" s="214" t="s">
        <v>246</v>
      </c>
      <c r="H110" s="214" t="s">
        <v>246</v>
      </c>
      <c r="I110" s="215">
        <v>0</v>
      </c>
      <c r="J110" s="215">
        <v>0</v>
      </c>
      <c r="K110" s="215">
        <v>0</v>
      </c>
      <c r="L110" s="216">
        <v>0</v>
      </c>
      <c r="M110" s="215">
        <f>SUM(J110:K110)</f>
        <v>0</v>
      </c>
    </row>
    <row r="111" spans="1:13" s="236" customFormat="1" ht="102" customHeight="1">
      <c r="A111" s="517"/>
      <c r="B111" s="525"/>
      <c r="C111" s="322" t="s">
        <v>393</v>
      </c>
      <c r="D111" s="227" t="s">
        <v>288</v>
      </c>
      <c r="E111" s="230" t="s">
        <v>255</v>
      </c>
      <c r="F111" s="233">
        <v>2011</v>
      </c>
      <c r="G111" s="233">
        <v>2013</v>
      </c>
      <c r="H111" s="233">
        <v>900</v>
      </c>
      <c r="I111" s="209">
        <f t="shared" ref="I111:K111" si="53">I112+I113</f>
        <v>360000</v>
      </c>
      <c r="J111" s="209">
        <f t="shared" si="53"/>
        <v>360000</v>
      </c>
      <c r="K111" s="209">
        <f t="shared" si="53"/>
        <v>178930.22</v>
      </c>
      <c r="L111" s="234">
        <f t="shared" si="37"/>
        <v>0.49702838888888889</v>
      </c>
      <c r="M111" s="209">
        <f>M112+M113</f>
        <v>0</v>
      </c>
    </row>
    <row r="112" spans="1:13" s="236" customFormat="1" ht="19.5" customHeight="1">
      <c r="A112" s="517"/>
      <c r="B112" s="525"/>
      <c r="C112" s="212"/>
      <c r="D112" s="228" t="s">
        <v>247</v>
      </c>
      <c r="E112" s="214" t="s">
        <v>246</v>
      </c>
      <c r="F112" s="214" t="s">
        <v>246</v>
      </c>
      <c r="G112" s="214" t="s">
        <v>246</v>
      </c>
      <c r="H112" s="214" t="s">
        <v>246</v>
      </c>
      <c r="I112" s="215">
        <v>360000</v>
      </c>
      <c r="J112" s="215">
        <v>360000</v>
      </c>
      <c r="K112" s="215">
        <v>178930.22</v>
      </c>
      <c r="L112" s="216">
        <f t="shared" si="37"/>
        <v>0.49702838888888889</v>
      </c>
      <c r="M112" s="215">
        <v>0</v>
      </c>
    </row>
    <row r="113" spans="1:13" s="236" customFormat="1" ht="19.5" customHeight="1">
      <c r="A113" s="517"/>
      <c r="B113" s="525"/>
      <c r="C113" s="212"/>
      <c r="D113" s="213" t="s">
        <v>256</v>
      </c>
      <c r="E113" s="214" t="s">
        <v>246</v>
      </c>
      <c r="F113" s="214" t="s">
        <v>246</v>
      </c>
      <c r="G113" s="214" t="s">
        <v>246</v>
      </c>
      <c r="H113" s="214" t="s">
        <v>246</v>
      </c>
      <c r="I113" s="215">
        <v>0</v>
      </c>
      <c r="J113" s="215">
        <v>0</v>
      </c>
      <c r="K113" s="215">
        <v>0</v>
      </c>
      <c r="L113" s="216">
        <v>0</v>
      </c>
      <c r="M113" s="215">
        <f>SUM(J113:K113)</f>
        <v>0</v>
      </c>
    </row>
    <row r="114" spans="1:13" s="236" customFormat="1" ht="60.75">
      <c r="A114" s="517"/>
      <c r="B114" s="308"/>
      <c r="C114" s="309" t="s">
        <v>394</v>
      </c>
      <c r="D114" s="227" t="s">
        <v>402</v>
      </c>
      <c r="E114" s="230" t="s">
        <v>255</v>
      </c>
      <c r="F114" s="233">
        <v>2011</v>
      </c>
      <c r="G114" s="233">
        <v>2012</v>
      </c>
      <c r="H114" s="233">
        <v>900</v>
      </c>
      <c r="I114" s="209">
        <f t="shared" ref="I114:K114" si="54">I115+I116</f>
        <v>26000</v>
      </c>
      <c r="J114" s="209">
        <f t="shared" si="54"/>
        <v>26000</v>
      </c>
      <c r="K114" s="209">
        <f t="shared" si="54"/>
        <v>26000</v>
      </c>
      <c r="L114" s="234">
        <f t="shared" ref="L114:L115" si="55">K114/J114</f>
        <v>1</v>
      </c>
      <c r="M114" s="209">
        <f>M115+M116</f>
        <v>0</v>
      </c>
    </row>
    <row r="115" spans="1:13" s="236" customFormat="1" ht="19.5" customHeight="1">
      <c r="A115" s="517"/>
      <c r="B115" s="308"/>
      <c r="C115" s="212"/>
      <c r="D115" s="228" t="s">
        <v>247</v>
      </c>
      <c r="E115" s="214" t="s">
        <v>246</v>
      </c>
      <c r="F115" s="214" t="s">
        <v>246</v>
      </c>
      <c r="G115" s="214" t="s">
        <v>246</v>
      </c>
      <c r="H115" s="214" t="s">
        <v>246</v>
      </c>
      <c r="I115" s="215">
        <v>26000</v>
      </c>
      <c r="J115" s="215">
        <v>26000</v>
      </c>
      <c r="K115" s="215">
        <v>26000</v>
      </c>
      <c r="L115" s="216">
        <f t="shared" si="55"/>
        <v>1</v>
      </c>
      <c r="M115" s="215">
        <v>0</v>
      </c>
    </row>
    <row r="116" spans="1:13" s="236" customFormat="1" ht="19.5" customHeight="1">
      <c r="A116" s="517"/>
      <c r="B116" s="308"/>
      <c r="C116" s="212"/>
      <c r="D116" s="213" t="s">
        <v>256</v>
      </c>
      <c r="E116" s="214" t="s">
        <v>246</v>
      </c>
      <c r="F116" s="214" t="s">
        <v>246</v>
      </c>
      <c r="G116" s="214" t="s">
        <v>246</v>
      </c>
      <c r="H116" s="214" t="s">
        <v>246</v>
      </c>
      <c r="I116" s="215">
        <v>0</v>
      </c>
      <c r="J116" s="215">
        <v>0</v>
      </c>
      <c r="K116" s="215">
        <v>0</v>
      </c>
      <c r="L116" s="216">
        <v>0</v>
      </c>
      <c r="M116" s="215">
        <f>SUM(J116:K116)</f>
        <v>0</v>
      </c>
    </row>
    <row r="117" spans="1:13" s="236" customFormat="1" ht="60.75">
      <c r="A117" s="517"/>
      <c r="B117" s="308"/>
      <c r="C117" s="309" t="s">
        <v>395</v>
      </c>
      <c r="D117" s="227" t="s">
        <v>403</v>
      </c>
      <c r="E117" s="230" t="s">
        <v>255</v>
      </c>
      <c r="F117" s="233">
        <v>2011</v>
      </c>
      <c r="G117" s="233">
        <v>2012</v>
      </c>
      <c r="H117" s="233">
        <v>900</v>
      </c>
      <c r="I117" s="209">
        <f t="shared" ref="I117:K117" si="56">I118+I119</f>
        <v>6027</v>
      </c>
      <c r="J117" s="209">
        <f t="shared" si="56"/>
        <v>6027</v>
      </c>
      <c r="K117" s="209">
        <f t="shared" si="56"/>
        <v>6027</v>
      </c>
      <c r="L117" s="234">
        <f t="shared" ref="L117:L118" si="57">K117/J117</f>
        <v>1</v>
      </c>
      <c r="M117" s="209">
        <f>M118+M119</f>
        <v>0</v>
      </c>
    </row>
    <row r="118" spans="1:13" s="236" customFormat="1" ht="19.5" customHeight="1">
      <c r="A118" s="517"/>
      <c r="B118" s="308"/>
      <c r="C118" s="212"/>
      <c r="D118" s="228" t="s">
        <v>247</v>
      </c>
      <c r="E118" s="214" t="s">
        <v>246</v>
      </c>
      <c r="F118" s="214" t="s">
        <v>246</v>
      </c>
      <c r="G118" s="214" t="s">
        <v>246</v>
      </c>
      <c r="H118" s="214" t="s">
        <v>246</v>
      </c>
      <c r="I118" s="215">
        <v>6027</v>
      </c>
      <c r="J118" s="215">
        <v>6027</v>
      </c>
      <c r="K118" s="215">
        <v>6027</v>
      </c>
      <c r="L118" s="216">
        <f t="shared" si="57"/>
        <v>1</v>
      </c>
      <c r="M118" s="215">
        <v>0</v>
      </c>
    </row>
    <row r="119" spans="1:13" s="236" customFormat="1" ht="19.5" customHeight="1">
      <c r="A119" s="517"/>
      <c r="B119" s="308"/>
      <c r="C119" s="212"/>
      <c r="D119" s="213" t="s">
        <v>256</v>
      </c>
      <c r="E119" s="214" t="s">
        <v>246</v>
      </c>
      <c r="F119" s="214" t="s">
        <v>246</v>
      </c>
      <c r="G119" s="214" t="s">
        <v>246</v>
      </c>
      <c r="H119" s="214" t="s">
        <v>246</v>
      </c>
      <c r="I119" s="215">
        <v>0</v>
      </c>
      <c r="J119" s="215">
        <v>0</v>
      </c>
      <c r="K119" s="215">
        <v>0</v>
      </c>
      <c r="L119" s="216">
        <v>0</v>
      </c>
      <c r="M119" s="215">
        <f>SUM(J119:K119)</f>
        <v>0</v>
      </c>
    </row>
    <row r="120" spans="1:13" s="236" customFormat="1" ht="78">
      <c r="A120" s="517"/>
      <c r="B120" s="308"/>
      <c r="C120" s="309" t="s">
        <v>396</v>
      </c>
      <c r="D120" s="227" t="s">
        <v>404</v>
      </c>
      <c r="E120" s="230" t="s">
        <v>255</v>
      </c>
      <c r="F120" s="233">
        <v>2013</v>
      </c>
      <c r="G120" s="233">
        <v>2014</v>
      </c>
      <c r="H120" s="233">
        <v>900</v>
      </c>
      <c r="I120" s="209">
        <f t="shared" ref="I120:K120" si="58">I121+I122</f>
        <v>0</v>
      </c>
      <c r="J120" s="209">
        <f t="shared" si="58"/>
        <v>0</v>
      </c>
      <c r="K120" s="209">
        <f t="shared" si="58"/>
        <v>0</v>
      </c>
      <c r="L120" s="234">
        <v>0</v>
      </c>
      <c r="M120" s="209">
        <f>M121+M122</f>
        <v>0</v>
      </c>
    </row>
    <row r="121" spans="1:13" s="236" customFormat="1" ht="19.5" customHeight="1">
      <c r="A121" s="517"/>
      <c r="B121" s="308"/>
      <c r="C121" s="212"/>
      <c r="D121" s="228" t="s">
        <v>247</v>
      </c>
      <c r="E121" s="214" t="s">
        <v>246</v>
      </c>
      <c r="F121" s="214" t="s">
        <v>246</v>
      </c>
      <c r="G121" s="214" t="s">
        <v>246</v>
      </c>
      <c r="H121" s="214" t="s">
        <v>246</v>
      </c>
      <c r="I121" s="215">
        <v>0</v>
      </c>
      <c r="J121" s="215">
        <v>0</v>
      </c>
      <c r="K121" s="215">
        <v>0</v>
      </c>
      <c r="L121" s="216">
        <v>0</v>
      </c>
      <c r="M121" s="215">
        <v>0</v>
      </c>
    </row>
    <row r="122" spans="1:13" s="236" customFormat="1" ht="19.5" customHeight="1">
      <c r="A122" s="517"/>
      <c r="B122" s="308"/>
      <c r="C122" s="212"/>
      <c r="D122" s="213" t="s">
        <v>256</v>
      </c>
      <c r="E122" s="214" t="s">
        <v>246</v>
      </c>
      <c r="F122" s="214" t="s">
        <v>246</v>
      </c>
      <c r="G122" s="214" t="s">
        <v>246</v>
      </c>
      <c r="H122" s="214" t="s">
        <v>246</v>
      </c>
      <c r="I122" s="215">
        <v>0</v>
      </c>
      <c r="J122" s="215">
        <v>0</v>
      </c>
      <c r="K122" s="215">
        <v>0</v>
      </c>
      <c r="L122" s="216">
        <v>0</v>
      </c>
      <c r="M122" s="215">
        <f>SUM(J122:K122)</f>
        <v>0</v>
      </c>
    </row>
    <row r="123" spans="1:13" s="236" customFormat="1" ht="78">
      <c r="A123" s="517"/>
      <c r="B123" s="308"/>
      <c r="C123" s="322" t="s">
        <v>397</v>
      </c>
      <c r="D123" s="227" t="s">
        <v>405</v>
      </c>
      <c r="E123" s="230" t="s">
        <v>255</v>
      </c>
      <c r="F123" s="233">
        <v>2012</v>
      </c>
      <c r="G123" s="233">
        <v>2013</v>
      </c>
      <c r="H123" s="233" t="s">
        <v>139</v>
      </c>
      <c r="I123" s="209">
        <f t="shared" ref="I123:K123" si="59">I124+I125</f>
        <v>0</v>
      </c>
      <c r="J123" s="209">
        <f t="shared" si="59"/>
        <v>207000</v>
      </c>
      <c r="K123" s="209">
        <f t="shared" si="59"/>
        <v>0</v>
      </c>
      <c r="L123" s="234">
        <f t="shared" ref="L123:L124" si="60">K123/J123</f>
        <v>0</v>
      </c>
      <c r="M123" s="209">
        <f>M124+M125</f>
        <v>0</v>
      </c>
    </row>
    <row r="124" spans="1:13" s="236" customFormat="1" ht="19.5" customHeight="1">
      <c r="A124" s="517"/>
      <c r="B124" s="308"/>
      <c r="C124" s="212"/>
      <c r="D124" s="228" t="s">
        <v>247</v>
      </c>
      <c r="E124" s="214" t="s">
        <v>246</v>
      </c>
      <c r="F124" s="214" t="s">
        <v>246</v>
      </c>
      <c r="G124" s="214" t="s">
        <v>246</v>
      </c>
      <c r="H124" s="214" t="s">
        <v>246</v>
      </c>
      <c r="I124" s="215">
        <v>0</v>
      </c>
      <c r="J124" s="215">
        <v>207000</v>
      </c>
      <c r="K124" s="215">
        <v>0</v>
      </c>
      <c r="L124" s="216">
        <f t="shared" si="60"/>
        <v>0</v>
      </c>
      <c r="M124" s="215">
        <v>0</v>
      </c>
    </row>
    <row r="125" spans="1:13" s="236" customFormat="1" ht="19.5" customHeight="1">
      <c r="A125" s="517"/>
      <c r="B125" s="308"/>
      <c r="C125" s="212"/>
      <c r="D125" s="213" t="s">
        <v>256</v>
      </c>
      <c r="E125" s="214" t="s">
        <v>246</v>
      </c>
      <c r="F125" s="214" t="s">
        <v>246</v>
      </c>
      <c r="G125" s="214" t="s">
        <v>246</v>
      </c>
      <c r="H125" s="214" t="s">
        <v>246</v>
      </c>
      <c r="I125" s="215">
        <v>0</v>
      </c>
      <c r="J125" s="215">
        <v>0</v>
      </c>
      <c r="K125" s="215">
        <v>0</v>
      </c>
      <c r="L125" s="216">
        <v>0</v>
      </c>
      <c r="M125" s="215">
        <f>SUM(J125:K125)</f>
        <v>0</v>
      </c>
    </row>
    <row r="126" spans="1:13" s="239" customFormat="1" ht="61.5" customHeight="1">
      <c r="A126" s="517"/>
      <c r="B126" s="226" t="s">
        <v>289</v>
      </c>
      <c r="C126" s="523" t="s">
        <v>290</v>
      </c>
      <c r="D126" s="523"/>
      <c r="E126" s="237" t="s">
        <v>246</v>
      </c>
      <c r="F126" s="237" t="s">
        <v>246</v>
      </c>
      <c r="G126" s="237" t="s">
        <v>246</v>
      </c>
      <c r="H126" s="237" t="s">
        <v>246</v>
      </c>
      <c r="I126" s="238">
        <v>0</v>
      </c>
      <c r="J126" s="209">
        <v>0</v>
      </c>
      <c r="K126" s="209">
        <v>0</v>
      </c>
      <c r="L126" s="234">
        <v>0</v>
      </c>
      <c r="M126" s="209">
        <f>SUM(J126:K126)</f>
        <v>0</v>
      </c>
    </row>
  </sheetData>
  <mergeCells count="42">
    <mergeCell ref="C41:D41"/>
    <mergeCell ref="C42:D42"/>
    <mergeCell ref="C43:M43"/>
    <mergeCell ref="B71:B113"/>
    <mergeCell ref="C71:D71"/>
    <mergeCell ref="C72:D72"/>
    <mergeCell ref="C73:D73"/>
    <mergeCell ref="C74:M74"/>
    <mergeCell ref="B12:D12"/>
    <mergeCell ref="B13:D13"/>
    <mergeCell ref="A14:A126"/>
    <mergeCell ref="B14:M14"/>
    <mergeCell ref="B15:B18"/>
    <mergeCell ref="C15:D15"/>
    <mergeCell ref="C16:D16"/>
    <mergeCell ref="C17:D17"/>
    <mergeCell ref="C18:M18"/>
    <mergeCell ref="B37:B39"/>
    <mergeCell ref="C126:D126"/>
    <mergeCell ref="C37:D37"/>
    <mergeCell ref="C38:D38"/>
    <mergeCell ref="C39:D39"/>
    <mergeCell ref="B40:B43"/>
    <mergeCell ref="C40:D40"/>
    <mergeCell ref="J8:J9"/>
    <mergeCell ref="K8:K9"/>
    <mergeCell ref="L8:L9"/>
    <mergeCell ref="M8:M9"/>
    <mergeCell ref="B10:D10"/>
    <mergeCell ref="H8:H9"/>
    <mergeCell ref="I8:I9"/>
    <mergeCell ref="B11:D11"/>
    <mergeCell ref="A8:A9"/>
    <mergeCell ref="B8:D9"/>
    <mergeCell ref="E8:E9"/>
    <mergeCell ref="F8:G8"/>
    <mergeCell ref="A6:M7"/>
    <mergeCell ref="J1:M1"/>
    <mergeCell ref="J2:M2"/>
    <mergeCell ref="J3:M3"/>
    <mergeCell ref="J4:M4"/>
    <mergeCell ref="J5:M5"/>
  </mergeCells>
  <printOptions horizontalCentered="1"/>
  <pageMargins left="3.5433070866141732E-2" right="3.5433070866141732E-2" top="0.35433070866141736" bottom="0.35433070866141736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5"/>
  <sheetViews>
    <sheetView topLeftCell="A19" zoomScaleNormal="100" workbookViewId="0">
      <selection activeCell="F40" sqref="F40"/>
    </sheetView>
  </sheetViews>
  <sheetFormatPr defaultRowHeight="12.75"/>
  <cols>
    <col min="1" max="1" width="2.625" style="241" bestFit="1" customWidth="1"/>
    <col min="2" max="2" width="22.75" style="241" customWidth="1"/>
    <col min="3" max="3" width="8.125" style="241" customWidth="1"/>
    <col min="4" max="4" width="7.375" style="241" customWidth="1"/>
    <col min="5" max="6" width="11.5" style="241" customWidth="1"/>
    <col min="7" max="7" width="11" style="241" customWidth="1"/>
    <col min="8" max="8" width="7.75" style="241" customWidth="1"/>
    <col min="9" max="9" width="10.875" style="241" customWidth="1"/>
    <col min="10" max="10" width="10.25" style="241" bestFit="1" customWidth="1"/>
    <col min="11" max="11" width="7.375" style="241" customWidth="1"/>
    <col min="12" max="12" width="10.25" style="241" customWidth="1"/>
    <col min="13" max="13" width="11.5" style="241" customWidth="1"/>
    <col min="14" max="14" width="11.75" style="241" customWidth="1"/>
    <col min="15" max="15" width="9.5" style="241" customWidth="1"/>
    <col min="16" max="256" width="9" style="241"/>
    <col min="257" max="257" width="2.625" style="241" bestFit="1" customWidth="1"/>
    <col min="258" max="258" width="30.875" style="241" customWidth="1"/>
    <col min="259" max="259" width="8.125" style="241" customWidth="1"/>
    <col min="260" max="260" width="7.375" style="241" customWidth="1"/>
    <col min="261" max="262" width="11.5" style="241" customWidth="1"/>
    <col min="263" max="263" width="11" style="241" customWidth="1"/>
    <col min="264" max="264" width="7.75" style="241" customWidth="1"/>
    <col min="265" max="265" width="10.875" style="241" customWidth="1"/>
    <col min="266" max="266" width="9.25" style="241" customWidth="1"/>
    <col min="267" max="267" width="7.375" style="241" customWidth="1"/>
    <col min="268" max="268" width="9.875" style="241" customWidth="1"/>
    <col min="269" max="269" width="11.5" style="241" customWidth="1"/>
    <col min="270" max="270" width="11.75" style="241" customWidth="1"/>
    <col min="271" max="271" width="9.5" style="241" customWidth="1"/>
    <col min="272" max="512" width="9" style="241"/>
    <col min="513" max="513" width="2.625" style="241" bestFit="1" customWidth="1"/>
    <col min="514" max="514" width="30.875" style="241" customWidth="1"/>
    <col min="515" max="515" width="8.125" style="241" customWidth="1"/>
    <col min="516" max="516" width="7.375" style="241" customWidth="1"/>
    <col min="517" max="518" width="11.5" style="241" customWidth="1"/>
    <col min="519" max="519" width="11" style="241" customWidth="1"/>
    <col min="520" max="520" width="7.75" style="241" customWidth="1"/>
    <col min="521" max="521" width="10.875" style="241" customWidth="1"/>
    <col min="522" max="522" width="9.25" style="241" customWidth="1"/>
    <col min="523" max="523" width="7.375" style="241" customWidth="1"/>
    <col min="524" max="524" width="9.875" style="241" customWidth="1"/>
    <col min="525" max="525" width="11.5" style="241" customWidth="1"/>
    <col min="526" max="526" width="11.75" style="241" customWidth="1"/>
    <col min="527" max="527" width="9.5" style="241" customWidth="1"/>
    <col min="528" max="768" width="9" style="241"/>
    <col min="769" max="769" width="2.625" style="241" bestFit="1" customWidth="1"/>
    <col min="770" max="770" width="30.875" style="241" customWidth="1"/>
    <col min="771" max="771" width="8.125" style="241" customWidth="1"/>
    <col min="772" max="772" width="7.375" style="241" customWidth="1"/>
    <col min="773" max="774" width="11.5" style="241" customWidth="1"/>
    <col min="775" max="775" width="11" style="241" customWidth="1"/>
    <col min="776" max="776" width="7.75" style="241" customWidth="1"/>
    <col min="777" max="777" width="10.875" style="241" customWidth="1"/>
    <col min="778" max="778" width="9.25" style="241" customWidth="1"/>
    <col min="779" max="779" width="7.375" style="241" customWidth="1"/>
    <col min="780" max="780" width="9.875" style="241" customWidth="1"/>
    <col min="781" max="781" width="11.5" style="241" customWidth="1"/>
    <col min="782" max="782" width="11.75" style="241" customWidth="1"/>
    <col min="783" max="783" width="9.5" style="241" customWidth="1"/>
    <col min="784" max="1024" width="9" style="241"/>
    <col min="1025" max="1025" width="2.625" style="241" bestFit="1" customWidth="1"/>
    <col min="1026" max="1026" width="30.875" style="241" customWidth="1"/>
    <col min="1027" max="1027" width="8.125" style="241" customWidth="1"/>
    <col min="1028" max="1028" width="7.375" style="241" customWidth="1"/>
    <col min="1029" max="1030" width="11.5" style="241" customWidth="1"/>
    <col min="1031" max="1031" width="11" style="241" customWidth="1"/>
    <col min="1032" max="1032" width="7.75" style="241" customWidth="1"/>
    <col min="1033" max="1033" width="10.875" style="241" customWidth="1"/>
    <col min="1034" max="1034" width="9.25" style="241" customWidth="1"/>
    <col min="1035" max="1035" width="7.375" style="241" customWidth="1"/>
    <col min="1036" max="1036" width="9.875" style="241" customWidth="1"/>
    <col min="1037" max="1037" width="11.5" style="241" customWidth="1"/>
    <col min="1038" max="1038" width="11.75" style="241" customWidth="1"/>
    <col min="1039" max="1039" width="9.5" style="241" customWidth="1"/>
    <col min="1040" max="1280" width="9" style="241"/>
    <col min="1281" max="1281" width="2.625" style="241" bestFit="1" customWidth="1"/>
    <col min="1282" max="1282" width="30.875" style="241" customWidth="1"/>
    <col min="1283" max="1283" width="8.125" style="241" customWidth="1"/>
    <col min="1284" max="1284" width="7.375" style="241" customWidth="1"/>
    <col min="1285" max="1286" width="11.5" style="241" customWidth="1"/>
    <col min="1287" max="1287" width="11" style="241" customWidth="1"/>
    <col min="1288" max="1288" width="7.75" style="241" customWidth="1"/>
    <col min="1289" max="1289" width="10.875" style="241" customWidth="1"/>
    <col min="1290" max="1290" width="9.25" style="241" customWidth="1"/>
    <col min="1291" max="1291" width="7.375" style="241" customWidth="1"/>
    <col min="1292" max="1292" width="9.875" style="241" customWidth="1"/>
    <col min="1293" max="1293" width="11.5" style="241" customWidth="1"/>
    <col min="1294" max="1294" width="11.75" style="241" customWidth="1"/>
    <col min="1295" max="1295" width="9.5" style="241" customWidth="1"/>
    <col min="1296" max="1536" width="9" style="241"/>
    <col min="1537" max="1537" width="2.625" style="241" bestFit="1" customWidth="1"/>
    <col min="1538" max="1538" width="30.875" style="241" customWidth="1"/>
    <col min="1539" max="1539" width="8.125" style="241" customWidth="1"/>
    <col min="1540" max="1540" width="7.375" style="241" customWidth="1"/>
    <col min="1541" max="1542" width="11.5" style="241" customWidth="1"/>
    <col min="1543" max="1543" width="11" style="241" customWidth="1"/>
    <col min="1544" max="1544" width="7.75" style="241" customWidth="1"/>
    <col min="1545" max="1545" width="10.875" style="241" customWidth="1"/>
    <col min="1546" max="1546" width="9.25" style="241" customWidth="1"/>
    <col min="1547" max="1547" width="7.375" style="241" customWidth="1"/>
    <col min="1548" max="1548" width="9.875" style="241" customWidth="1"/>
    <col min="1549" max="1549" width="11.5" style="241" customWidth="1"/>
    <col min="1550" max="1550" width="11.75" style="241" customWidth="1"/>
    <col min="1551" max="1551" width="9.5" style="241" customWidth="1"/>
    <col min="1552" max="1792" width="9" style="241"/>
    <col min="1793" max="1793" width="2.625" style="241" bestFit="1" customWidth="1"/>
    <col min="1794" max="1794" width="30.875" style="241" customWidth="1"/>
    <col min="1795" max="1795" width="8.125" style="241" customWidth="1"/>
    <col min="1796" max="1796" width="7.375" style="241" customWidth="1"/>
    <col min="1797" max="1798" width="11.5" style="241" customWidth="1"/>
    <col min="1799" max="1799" width="11" style="241" customWidth="1"/>
    <col min="1800" max="1800" width="7.75" style="241" customWidth="1"/>
    <col min="1801" max="1801" width="10.875" style="241" customWidth="1"/>
    <col min="1802" max="1802" width="9.25" style="241" customWidth="1"/>
    <col min="1803" max="1803" width="7.375" style="241" customWidth="1"/>
    <col min="1804" max="1804" width="9.875" style="241" customWidth="1"/>
    <col min="1805" max="1805" width="11.5" style="241" customWidth="1"/>
    <col min="1806" max="1806" width="11.75" style="241" customWidth="1"/>
    <col min="1807" max="1807" width="9.5" style="241" customWidth="1"/>
    <col min="1808" max="2048" width="9" style="241"/>
    <col min="2049" max="2049" width="2.625" style="241" bestFit="1" customWidth="1"/>
    <col min="2050" max="2050" width="30.875" style="241" customWidth="1"/>
    <col min="2051" max="2051" width="8.125" style="241" customWidth="1"/>
    <col min="2052" max="2052" width="7.375" style="241" customWidth="1"/>
    <col min="2053" max="2054" width="11.5" style="241" customWidth="1"/>
    <col min="2055" max="2055" width="11" style="241" customWidth="1"/>
    <col min="2056" max="2056" width="7.75" style="241" customWidth="1"/>
    <col min="2057" max="2057" width="10.875" style="241" customWidth="1"/>
    <col min="2058" max="2058" width="9.25" style="241" customWidth="1"/>
    <col min="2059" max="2059" width="7.375" style="241" customWidth="1"/>
    <col min="2060" max="2060" width="9.875" style="241" customWidth="1"/>
    <col min="2061" max="2061" width="11.5" style="241" customWidth="1"/>
    <col min="2062" max="2062" width="11.75" style="241" customWidth="1"/>
    <col min="2063" max="2063" width="9.5" style="241" customWidth="1"/>
    <col min="2064" max="2304" width="9" style="241"/>
    <col min="2305" max="2305" width="2.625" style="241" bestFit="1" customWidth="1"/>
    <col min="2306" max="2306" width="30.875" style="241" customWidth="1"/>
    <col min="2307" max="2307" width="8.125" style="241" customWidth="1"/>
    <col min="2308" max="2308" width="7.375" style="241" customWidth="1"/>
    <col min="2309" max="2310" width="11.5" style="241" customWidth="1"/>
    <col min="2311" max="2311" width="11" style="241" customWidth="1"/>
    <col min="2312" max="2312" width="7.75" style="241" customWidth="1"/>
    <col min="2313" max="2313" width="10.875" style="241" customWidth="1"/>
    <col min="2314" max="2314" width="9.25" style="241" customWidth="1"/>
    <col min="2315" max="2315" width="7.375" style="241" customWidth="1"/>
    <col min="2316" max="2316" width="9.875" style="241" customWidth="1"/>
    <col min="2317" max="2317" width="11.5" style="241" customWidth="1"/>
    <col min="2318" max="2318" width="11.75" style="241" customWidth="1"/>
    <col min="2319" max="2319" width="9.5" style="241" customWidth="1"/>
    <col min="2320" max="2560" width="9" style="241"/>
    <col min="2561" max="2561" width="2.625" style="241" bestFit="1" customWidth="1"/>
    <col min="2562" max="2562" width="30.875" style="241" customWidth="1"/>
    <col min="2563" max="2563" width="8.125" style="241" customWidth="1"/>
    <col min="2564" max="2564" width="7.375" style="241" customWidth="1"/>
    <col min="2565" max="2566" width="11.5" style="241" customWidth="1"/>
    <col min="2567" max="2567" width="11" style="241" customWidth="1"/>
    <col min="2568" max="2568" width="7.75" style="241" customWidth="1"/>
    <col min="2569" max="2569" width="10.875" style="241" customWidth="1"/>
    <col min="2570" max="2570" width="9.25" style="241" customWidth="1"/>
    <col min="2571" max="2571" width="7.375" style="241" customWidth="1"/>
    <col min="2572" max="2572" width="9.875" style="241" customWidth="1"/>
    <col min="2573" max="2573" width="11.5" style="241" customWidth="1"/>
    <col min="2574" max="2574" width="11.75" style="241" customWidth="1"/>
    <col min="2575" max="2575" width="9.5" style="241" customWidth="1"/>
    <col min="2576" max="2816" width="9" style="241"/>
    <col min="2817" max="2817" width="2.625" style="241" bestFit="1" customWidth="1"/>
    <col min="2818" max="2818" width="30.875" style="241" customWidth="1"/>
    <col min="2819" max="2819" width="8.125" style="241" customWidth="1"/>
    <col min="2820" max="2820" width="7.375" style="241" customWidth="1"/>
    <col min="2821" max="2822" width="11.5" style="241" customWidth="1"/>
    <col min="2823" max="2823" width="11" style="241" customWidth="1"/>
    <col min="2824" max="2824" width="7.75" style="241" customWidth="1"/>
    <col min="2825" max="2825" width="10.875" style="241" customWidth="1"/>
    <col min="2826" max="2826" width="9.25" style="241" customWidth="1"/>
    <col min="2827" max="2827" width="7.375" style="241" customWidth="1"/>
    <col min="2828" max="2828" width="9.875" style="241" customWidth="1"/>
    <col min="2829" max="2829" width="11.5" style="241" customWidth="1"/>
    <col min="2830" max="2830" width="11.75" style="241" customWidth="1"/>
    <col min="2831" max="2831" width="9.5" style="241" customWidth="1"/>
    <col min="2832" max="3072" width="9" style="241"/>
    <col min="3073" max="3073" width="2.625" style="241" bestFit="1" customWidth="1"/>
    <col min="3074" max="3074" width="30.875" style="241" customWidth="1"/>
    <col min="3075" max="3075" width="8.125" style="241" customWidth="1"/>
    <col min="3076" max="3076" width="7.375" style="241" customWidth="1"/>
    <col min="3077" max="3078" width="11.5" style="241" customWidth="1"/>
    <col min="3079" max="3079" width="11" style="241" customWidth="1"/>
    <col min="3080" max="3080" width="7.75" style="241" customWidth="1"/>
    <col min="3081" max="3081" width="10.875" style="241" customWidth="1"/>
    <col min="3082" max="3082" width="9.25" style="241" customWidth="1"/>
    <col min="3083" max="3083" width="7.375" style="241" customWidth="1"/>
    <col min="3084" max="3084" width="9.875" style="241" customWidth="1"/>
    <col min="3085" max="3085" width="11.5" style="241" customWidth="1"/>
    <col min="3086" max="3086" width="11.75" style="241" customWidth="1"/>
    <col min="3087" max="3087" width="9.5" style="241" customWidth="1"/>
    <col min="3088" max="3328" width="9" style="241"/>
    <col min="3329" max="3329" width="2.625" style="241" bestFit="1" customWidth="1"/>
    <col min="3330" max="3330" width="30.875" style="241" customWidth="1"/>
    <col min="3331" max="3331" width="8.125" style="241" customWidth="1"/>
    <col min="3332" max="3332" width="7.375" style="241" customWidth="1"/>
    <col min="3333" max="3334" width="11.5" style="241" customWidth="1"/>
    <col min="3335" max="3335" width="11" style="241" customWidth="1"/>
    <col min="3336" max="3336" width="7.75" style="241" customWidth="1"/>
    <col min="3337" max="3337" width="10.875" style="241" customWidth="1"/>
    <col min="3338" max="3338" width="9.25" style="241" customWidth="1"/>
    <col min="3339" max="3339" width="7.375" style="241" customWidth="1"/>
    <col min="3340" max="3340" width="9.875" style="241" customWidth="1"/>
    <col min="3341" max="3341" width="11.5" style="241" customWidth="1"/>
    <col min="3342" max="3342" width="11.75" style="241" customWidth="1"/>
    <col min="3343" max="3343" width="9.5" style="241" customWidth="1"/>
    <col min="3344" max="3584" width="9" style="241"/>
    <col min="3585" max="3585" width="2.625" style="241" bestFit="1" customWidth="1"/>
    <col min="3586" max="3586" width="30.875" style="241" customWidth="1"/>
    <col min="3587" max="3587" width="8.125" style="241" customWidth="1"/>
    <col min="3588" max="3588" width="7.375" style="241" customWidth="1"/>
    <col min="3589" max="3590" width="11.5" style="241" customWidth="1"/>
    <col min="3591" max="3591" width="11" style="241" customWidth="1"/>
    <col min="3592" max="3592" width="7.75" style="241" customWidth="1"/>
    <col min="3593" max="3593" width="10.875" style="241" customWidth="1"/>
    <col min="3594" max="3594" width="9.25" style="241" customWidth="1"/>
    <col min="3595" max="3595" width="7.375" style="241" customWidth="1"/>
    <col min="3596" max="3596" width="9.875" style="241" customWidth="1"/>
    <col min="3597" max="3597" width="11.5" style="241" customWidth="1"/>
    <col min="3598" max="3598" width="11.75" style="241" customWidth="1"/>
    <col min="3599" max="3599" width="9.5" style="241" customWidth="1"/>
    <col min="3600" max="3840" width="9" style="241"/>
    <col min="3841" max="3841" width="2.625" style="241" bestFit="1" customWidth="1"/>
    <col min="3842" max="3842" width="30.875" style="241" customWidth="1"/>
    <col min="3843" max="3843" width="8.125" style="241" customWidth="1"/>
    <col min="3844" max="3844" width="7.375" style="241" customWidth="1"/>
    <col min="3845" max="3846" width="11.5" style="241" customWidth="1"/>
    <col min="3847" max="3847" width="11" style="241" customWidth="1"/>
    <col min="3848" max="3848" width="7.75" style="241" customWidth="1"/>
    <col min="3849" max="3849" width="10.875" style="241" customWidth="1"/>
    <col min="3850" max="3850" width="9.25" style="241" customWidth="1"/>
    <col min="3851" max="3851" width="7.375" style="241" customWidth="1"/>
    <col min="3852" max="3852" width="9.875" style="241" customWidth="1"/>
    <col min="3853" max="3853" width="11.5" style="241" customWidth="1"/>
    <col min="3854" max="3854" width="11.75" style="241" customWidth="1"/>
    <col min="3855" max="3855" width="9.5" style="241" customWidth="1"/>
    <col min="3856" max="4096" width="9" style="241"/>
    <col min="4097" max="4097" width="2.625" style="241" bestFit="1" customWidth="1"/>
    <col min="4098" max="4098" width="30.875" style="241" customWidth="1"/>
    <col min="4099" max="4099" width="8.125" style="241" customWidth="1"/>
    <col min="4100" max="4100" width="7.375" style="241" customWidth="1"/>
    <col min="4101" max="4102" width="11.5" style="241" customWidth="1"/>
    <col min="4103" max="4103" width="11" style="241" customWidth="1"/>
    <col min="4104" max="4104" width="7.75" style="241" customWidth="1"/>
    <col min="4105" max="4105" width="10.875" style="241" customWidth="1"/>
    <col min="4106" max="4106" width="9.25" style="241" customWidth="1"/>
    <col min="4107" max="4107" width="7.375" style="241" customWidth="1"/>
    <col min="4108" max="4108" width="9.875" style="241" customWidth="1"/>
    <col min="4109" max="4109" width="11.5" style="241" customWidth="1"/>
    <col min="4110" max="4110" width="11.75" style="241" customWidth="1"/>
    <col min="4111" max="4111" width="9.5" style="241" customWidth="1"/>
    <col min="4112" max="4352" width="9" style="241"/>
    <col min="4353" max="4353" width="2.625" style="241" bestFit="1" customWidth="1"/>
    <col min="4354" max="4354" width="30.875" style="241" customWidth="1"/>
    <col min="4355" max="4355" width="8.125" style="241" customWidth="1"/>
    <col min="4356" max="4356" width="7.375" style="241" customWidth="1"/>
    <col min="4357" max="4358" width="11.5" style="241" customWidth="1"/>
    <col min="4359" max="4359" width="11" style="241" customWidth="1"/>
    <col min="4360" max="4360" width="7.75" style="241" customWidth="1"/>
    <col min="4361" max="4361" width="10.875" style="241" customWidth="1"/>
    <col min="4362" max="4362" width="9.25" style="241" customWidth="1"/>
    <col min="4363" max="4363" width="7.375" style="241" customWidth="1"/>
    <col min="4364" max="4364" width="9.875" style="241" customWidth="1"/>
    <col min="4365" max="4365" width="11.5" style="241" customWidth="1"/>
    <col min="4366" max="4366" width="11.75" style="241" customWidth="1"/>
    <col min="4367" max="4367" width="9.5" style="241" customWidth="1"/>
    <col min="4368" max="4608" width="9" style="241"/>
    <col min="4609" max="4609" width="2.625" style="241" bestFit="1" customWidth="1"/>
    <col min="4610" max="4610" width="30.875" style="241" customWidth="1"/>
    <col min="4611" max="4611" width="8.125" style="241" customWidth="1"/>
    <col min="4612" max="4612" width="7.375" style="241" customWidth="1"/>
    <col min="4613" max="4614" width="11.5" style="241" customWidth="1"/>
    <col min="4615" max="4615" width="11" style="241" customWidth="1"/>
    <col min="4616" max="4616" width="7.75" style="241" customWidth="1"/>
    <col min="4617" max="4617" width="10.875" style="241" customWidth="1"/>
    <col min="4618" max="4618" width="9.25" style="241" customWidth="1"/>
    <col min="4619" max="4619" width="7.375" style="241" customWidth="1"/>
    <col min="4620" max="4620" width="9.875" style="241" customWidth="1"/>
    <col min="4621" max="4621" width="11.5" style="241" customWidth="1"/>
    <col min="4622" max="4622" width="11.75" style="241" customWidth="1"/>
    <col min="4623" max="4623" width="9.5" style="241" customWidth="1"/>
    <col min="4624" max="4864" width="9" style="241"/>
    <col min="4865" max="4865" width="2.625" style="241" bestFit="1" customWidth="1"/>
    <col min="4866" max="4866" width="30.875" style="241" customWidth="1"/>
    <col min="4867" max="4867" width="8.125" style="241" customWidth="1"/>
    <col min="4868" max="4868" width="7.375" style="241" customWidth="1"/>
    <col min="4869" max="4870" width="11.5" style="241" customWidth="1"/>
    <col min="4871" max="4871" width="11" style="241" customWidth="1"/>
    <col min="4872" max="4872" width="7.75" style="241" customWidth="1"/>
    <col min="4873" max="4873" width="10.875" style="241" customWidth="1"/>
    <col min="4874" max="4874" width="9.25" style="241" customWidth="1"/>
    <col min="4875" max="4875" width="7.375" style="241" customWidth="1"/>
    <col min="4876" max="4876" width="9.875" style="241" customWidth="1"/>
    <col min="4877" max="4877" width="11.5" style="241" customWidth="1"/>
    <col min="4878" max="4878" width="11.75" style="241" customWidth="1"/>
    <col min="4879" max="4879" width="9.5" style="241" customWidth="1"/>
    <col min="4880" max="5120" width="9" style="241"/>
    <col min="5121" max="5121" width="2.625" style="241" bestFit="1" customWidth="1"/>
    <col min="5122" max="5122" width="30.875" style="241" customWidth="1"/>
    <col min="5123" max="5123" width="8.125" style="241" customWidth="1"/>
    <col min="5124" max="5124" width="7.375" style="241" customWidth="1"/>
    <col min="5125" max="5126" width="11.5" style="241" customWidth="1"/>
    <col min="5127" max="5127" width="11" style="241" customWidth="1"/>
    <col min="5128" max="5128" width="7.75" style="241" customWidth="1"/>
    <col min="5129" max="5129" width="10.875" style="241" customWidth="1"/>
    <col min="5130" max="5130" width="9.25" style="241" customWidth="1"/>
    <col min="5131" max="5131" width="7.375" style="241" customWidth="1"/>
    <col min="5132" max="5132" width="9.875" style="241" customWidth="1"/>
    <col min="5133" max="5133" width="11.5" style="241" customWidth="1"/>
    <col min="5134" max="5134" width="11.75" style="241" customWidth="1"/>
    <col min="5135" max="5135" width="9.5" style="241" customWidth="1"/>
    <col min="5136" max="5376" width="9" style="241"/>
    <col min="5377" max="5377" width="2.625" style="241" bestFit="1" customWidth="1"/>
    <col min="5378" max="5378" width="30.875" style="241" customWidth="1"/>
    <col min="5379" max="5379" width="8.125" style="241" customWidth="1"/>
    <col min="5380" max="5380" width="7.375" style="241" customWidth="1"/>
    <col min="5381" max="5382" width="11.5" style="241" customWidth="1"/>
    <col min="5383" max="5383" width="11" style="241" customWidth="1"/>
    <col min="5384" max="5384" width="7.75" style="241" customWidth="1"/>
    <col min="5385" max="5385" width="10.875" style="241" customWidth="1"/>
    <col min="5386" max="5386" width="9.25" style="241" customWidth="1"/>
    <col min="5387" max="5387" width="7.375" style="241" customWidth="1"/>
    <col min="5388" max="5388" width="9.875" style="241" customWidth="1"/>
    <col min="5389" max="5389" width="11.5" style="241" customWidth="1"/>
    <col min="5390" max="5390" width="11.75" style="241" customWidth="1"/>
    <col min="5391" max="5391" width="9.5" style="241" customWidth="1"/>
    <col min="5392" max="5632" width="9" style="241"/>
    <col min="5633" max="5633" width="2.625" style="241" bestFit="1" customWidth="1"/>
    <col min="5634" max="5634" width="30.875" style="241" customWidth="1"/>
    <col min="5635" max="5635" width="8.125" style="241" customWidth="1"/>
    <col min="5636" max="5636" width="7.375" style="241" customWidth="1"/>
    <col min="5637" max="5638" width="11.5" style="241" customWidth="1"/>
    <col min="5639" max="5639" width="11" style="241" customWidth="1"/>
    <col min="5640" max="5640" width="7.75" style="241" customWidth="1"/>
    <col min="5641" max="5641" width="10.875" style="241" customWidth="1"/>
    <col min="5642" max="5642" width="9.25" style="241" customWidth="1"/>
    <col min="5643" max="5643" width="7.375" style="241" customWidth="1"/>
    <col min="5644" max="5644" width="9.875" style="241" customWidth="1"/>
    <col min="5645" max="5645" width="11.5" style="241" customWidth="1"/>
    <col min="5646" max="5646" width="11.75" style="241" customWidth="1"/>
    <col min="5647" max="5647" width="9.5" style="241" customWidth="1"/>
    <col min="5648" max="5888" width="9" style="241"/>
    <col min="5889" max="5889" width="2.625" style="241" bestFit="1" customWidth="1"/>
    <col min="5890" max="5890" width="30.875" style="241" customWidth="1"/>
    <col min="5891" max="5891" width="8.125" style="241" customWidth="1"/>
    <col min="5892" max="5892" width="7.375" style="241" customWidth="1"/>
    <col min="5893" max="5894" width="11.5" style="241" customWidth="1"/>
    <col min="5895" max="5895" width="11" style="241" customWidth="1"/>
    <col min="5896" max="5896" width="7.75" style="241" customWidth="1"/>
    <col min="5897" max="5897" width="10.875" style="241" customWidth="1"/>
    <col min="5898" max="5898" width="9.25" style="241" customWidth="1"/>
    <col min="5899" max="5899" width="7.375" style="241" customWidth="1"/>
    <col min="5900" max="5900" width="9.875" style="241" customWidth="1"/>
    <col min="5901" max="5901" width="11.5" style="241" customWidth="1"/>
    <col min="5902" max="5902" width="11.75" style="241" customWidth="1"/>
    <col min="5903" max="5903" width="9.5" style="241" customWidth="1"/>
    <col min="5904" max="6144" width="9" style="241"/>
    <col min="6145" max="6145" width="2.625" style="241" bestFit="1" customWidth="1"/>
    <col min="6146" max="6146" width="30.875" style="241" customWidth="1"/>
    <col min="6147" max="6147" width="8.125" style="241" customWidth="1"/>
    <col min="6148" max="6148" width="7.375" style="241" customWidth="1"/>
    <col min="6149" max="6150" width="11.5" style="241" customWidth="1"/>
    <col min="6151" max="6151" width="11" style="241" customWidth="1"/>
    <col min="6152" max="6152" width="7.75" style="241" customWidth="1"/>
    <col min="6153" max="6153" width="10.875" style="241" customWidth="1"/>
    <col min="6154" max="6154" width="9.25" style="241" customWidth="1"/>
    <col min="6155" max="6155" width="7.375" style="241" customWidth="1"/>
    <col min="6156" max="6156" width="9.875" style="241" customWidth="1"/>
    <col min="6157" max="6157" width="11.5" style="241" customWidth="1"/>
    <col min="6158" max="6158" width="11.75" style="241" customWidth="1"/>
    <col min="6159" max="6159" width="9.5" style="241" customWidth="1"/>
    <col min="6160" max="6400" width="9" style="241"/>
    <col min="6401" max="6401" width="2.625" style="241" bestFit="1" customWidth="1"/>
    <col min="6402" max="6402" width="30.875" style="241" customWidth="1"/>
    <col min="6403" max="6403" width="8.125" style="241" customWidth="1"/>
    <col min="6404" max="6404" width="7.375" style="241" customWidth="1"/>
    <col min="6405" max="6406" width="11.5" style="241" customWidth="1"/>
    <col min="6407" max="6407" width="11" style="241" customWidth="1"/>
    <col min="6408" max="6408" width="7.75" style="241" customWidth="1"/>
    <col min="6409" max="6409" width="10.875" style="241" customWidth="1"/>
    <col min="6410" max="6410" width="9.25" style="241" customWidth="1"/>
    <col min="6411" max="6411" width="7.375" style="241" customWidth="1"/>
    <col min="6412" max="6412" width="9.875" style="241" customWidth="1"/>
    <col min="6413" max="6413" width="11.5" style="241" customWidth="1"/>
    <col min="6414" max="6414" width="11.75" style="241" customWidth="1"/>
    <col min="6415" max="6415" width="9.5" style="241" customWidth="1"/>
    <col min="6416" max="6656" width="9" style="241"/>
    <col min="6657" max="6657" width="2.625" style="241" bestFit="1" customWidth="1"/>
    <col min="6658" max="6658" width="30.875" style="241" customWidth="1"/>
    <col min="6659" max="6659" width="8.125" style="241" customWidth="1"/>
    <col min="6660" max="6660" width="7.375" style="241" customWidth="1"/>
    <col min="6661" max="6662" width="11.5" style="241" customWidth="1"/>
    <col min="6663" max="6663" width="11" style="241" customWidth="1"/>
    <col min="6664" max="6664" width="7.75" style="241" customWidth="1"/>
    <col min="6665" max="6665" width="10.875" style="241" customWidth="1"/>
    <col min="6666" max="6666" width="9.25" style="241" customWidth="1"/>
    <col min="6667" max="6667" width="7.375" style="241" customWidth="1"/>
    <col min="6668" max="6668" width="9.875" style="241" customWidth="1"/>
    <col min="6669" max="6669" width="11.5" style="241" customWidth="1"/>
    <col min="6670" max="6670" width="11.75" style="241" customWidth="1"/>
    <col min="6671" max="6671" width="9.5" style="241" customWidth="1"/>
    <col min="6672" max="6912" width="9" style="241"/>
    <col min="6913" max="6913" width="2.625" style="241" bestFit="1" customWidth="1"/>
    <col min="6914" max="6914" width="30.875" style="241" customWidth="1"/>
    <col min="6915" max="6915" width="8.125" style="241" customWidth="1"/>
    <col min="6916" max="6916" width="7.375" style="241" customWidth="1"/>
    <col min="6917" max="6918" width="11.5" style="241" customWidth="1"/>
    <col min="6919" max="6919" width="11" style="241" customWidth="1"/>
    <col min="6920" max="6920" width="7.75" style="241" customWidth="1"/>
    <col min="6921" max="6921" width="10.875" style="241" customWidth="1"/>
    <col min="6922" max="6922" width="9.25" style="241" customWidth="1"/>
    <col min="6923" max="6923" width="7.375" style="241" customWidth="1"/>
    <col min="6924" max="6924" width="9.875" style="241" customWidth="1"/>
    <col min="6925" max="6925" width="11.5" style="241" customWidth="1"/>
    <col min="6926" max="6926" width="11.75" style="241" customWidth="1"/>
    <col min="6927" max="6927" width="9.5" style="241" customWidth="1"/>
    <col min="6928" max="7168" width="9" style="241"/>
    <col min="7169" max="7169" width="2.625" style="241" bestFit="1" customWidth="1"/>
    <col min="7170" max="7170" width="30.875" style="241" customWidth="1"/>
    <col min="7171" max="7171" width="8.125" style="241" customWidth="1"/>
    <col min="7172" max="7172" width="7.375" style="241" customWidth="1"/>
    <col min="7173" max="7174" width="11.5" style="241" customWidth="1"/>
    <col min="7175" max="7175" width="11" style="241" customWidth="1"/>
    <col min="7176" max="7176" width="7.75" style="241" customWidth="1"/>
    <col min="7177" max="7177" width="10.875" style="241" customWidth="1"/>
    <col min="7178" max="7178" width="9.25" style="241" customWidth="1"/>
    <col min="7179" max="7179" width="7.375" style="241" customWidth="1"/>
    <col min="7180" max="7180" width="9.875" style="241" customWidth="1"/>
    <col min="7181" max="7181" width="11.5" style="241" customWidth="1"/>
    <col min="7182" max="7182" width="11.75" style="241" customWidth="1"/>
    <col min="7183" max="7183" width="9.5" style="241" customWidth="1"/>
    <col min="7184" max="7424" width="9" style="241"/>
    <col min="7425" max="7425" width="2.625" style="241" bestFit="1" customWidth="1"/>
    <col min="7426" max="7426" width="30.875" style="241" customWidth="1"/>
    <col min="7427" max="7427" width="8.125" style="241" customWidth="1"/>
    <col min="7428" max="7428" width="7.375" style="241" customWidth="1"/>
    <col min="7429" max="7430" width="11.5" style="241" customWidth="1"/>
    <col min="7431" max="7431" width="11" style="241" customWidth="1"/>
    <col min="7432" max="7432" width="7.75" style="241" customWidth="1"/>
    <col min="7433" max="7433" width="10.875" style="241" customWidth="1"/>
    <col min="7434" max="7434" width="9.25" style="241" customWidth="1"/>
    <col min="7435" max="7435" width="7.375" style="241" customWidth="1"/>
    <col min="7436" max="7436" width="9.875" style="241" customWidth="1"/>
    <col min="7437" max="7437" width="11.5" style="241" customWidth="1"/>
    <col min="7438" max="7438" width="11.75" style="241" customWidth="1"/>
    <col min="7439" max="7439" width="9.5" style="241" customWidth="1"/>
    <col min="7440" max="7680" width="9" style="241"/>
    <col min="7681" max="7681" width="2.625" style="241" bestFit="1" customWidth="1"/>
    <col min="7682" max="7682" width="30.875" style="241" customWidth="1"/>
    <col min="7683" max="7683" width="8.125" style="241" customWidth="1"/>
    <col min="7684" max="7684" width="7.375" style="241" customWidth="1"/>
    <col min="7685" max="7686" width="11.5" style="241" customWidth="1"/>
    <col min="7687" max="7687" width="11" style="241" customWidth="1"/>
    <col min="7688" max="7688" width="7.75" style="241" customWidth="1"/>
    <col min="7689" max="7689" width="10.875" style="241" customWidth="1"/>
    <col min="7690" max="7690" width="9.25" style="241" customWidth="1"/>
    <col min="7691" max="7691" width="7.375" style="241" customWidth="1"/>
    <col min="7692" max="7692" width="9.875" style="241" customWidth="1"/>
    <col min="7693" max="7693" width="11.5" style="241" customWidth="1"/>
    <col min="7694" max="7694" width="11.75" style="241" customWidth="1"/>
    <col min="7695" max="7695" width="9.5" style="241" customWidth="1"/>
    <col min="7696" max="7936" width="9" style="241"/>
    <col min="7937" max="7937" width="2.625" style="241" bestFit="1" customWidth="1"/>
    <col min="7938" max="7938" width="30.875" style="241" customWidth="1"/>
    <col min="7939" max="7939" width="8.125" style="241" customWidth="1"/>
    <col min="7940" max="7940" width="7.375" style="241" customWidth="1"/>
    <col min="7941" max="7942" width="11.5" style="241" customWidth="1"/>
    <col min="7943" max="7943" width="11" style="241" customWidth="1"/>
    <col min="7944" max="7944" width="7.75" style="241" customWidth="1"/>
    <col min="7945" max="7945" width="10.875" style="241" customWidth="1"/>
    <col min="7946" max="7946" width="9.25" style="241" customWidth="1"/>
    <col min="7947" max="7947" width="7.375" style="241" customWidth="1"/>
    <col min="7948" max="7948" width="9.875" style="241" customWidth="1"/>
    <col min="7949" max="7949" width="11.5" style="241" customWidth="1"/>
    <col min="7950" max="7950" width="11.75" style="241" customWidth="1"/>
    <col min="7951" max="7951" width="9.5" style="241" customWidth="1"/>
    <col min="7952" max="8192" width="9" style="241"/>
    <col min="8193" max="8193" width="2.625" style="241" bestFit="1" customWidth="1"/>
    <col min="8194" max="8194" width="30.875" style="241" customWidth="1"/>
    <col min="8195" max="8195" width="8.125" style="241" customWidth="1"/>
    <col min="8196" max="8196" width="7.375" style="241" customWidth="1"/>
    <col min="8197" max="8198" width="11.5" style="241" customWidth="1"/>
    <col min="8199" max="8199" width="11" style="241" customWidth="1"/>
    <col min="8200" max="8200" width="7.75" style="241" customWidth="1"/>
    <col min="8201" max="8201" width="10.875" style="241" customWidth="1"/>
    <col min="8202" max="8202" width="9.25" style="241" customWidth="1"/>
    <col min="8203" max="8203" width="7.375" style="241" customWidth="1"/>
    <col min="8204" max="8204" width="9.875" style="241" customWidth="1"/>
    <col min="8205" max="8205" width="11.5" style="241" customWidth="1"/>
    <col min="8206" max="8206" width="11.75" style="241" customWidth="1"/>
    <col min="8207" max="8207" width="9.5" style="241" customWidth="1"/>
    <col min="8208" max="8448" width="9" style="241"/>
    <col min="8449" max="8449" width="2.625" style="241" bestFit="1" customWidth="1"/>
    <col min="8450" max="8450" width="30.875" style="241" customWidth="1"/>
    <col min="8451" max="8451" width="8.125" style="241" customWidth="1"/>
    <col min="8452" max="8452" width="7.375" style="241" customWidth="1"/>
    <col min="8453" max="8454" width="11.5" style="241" customWidth="1"/>
    <col min="8455" max="8455" width="11" style="241" customWidth="1"/>
    <col min="8456" max="8456" width="7.75" style="241" customWidth="1"/>
    <col min="8457" max="8457" width="10.875" style="241" customWidth="1"/>
    <col min="8458" max="8458" width="9.25" style="241" customWidth="1"/>
    <col min="8459" max="8459" width="7.375" style="241" customWidth="1"/>
    <col min="8460" max="8460" width="9.875" style="241" customWidth="1"/>
    <col min="8461" max="8461" width="11.5" style="241" customWidth="1"/>
    <col min="8462" max="8462" width="11.75" style="241" customWidth="1"/>
    <col min="8463" max="8463" width="9.5" style="241" customWidth="1"/>
    <col min="8464" max="8704" width="9" style="241"/>
    <col min="8705" max="8705" width="2.625" style="241" bestFit="1" customWidth="1"/>
    <col min="8706" max="8706" width="30.875" style="241" customWidth="1"/>
    <col min="8707" max="8707" width="8.125" style="241" customWidth="1"/>
    <col min="8708" max="8708" width="7.375" style="241" customWidth="1"/>
    <col min="8709" max="8710" width="11.5" style="241" customWidth="1"/>
    <col min="8711" max="8711" width="11" style="241" customWidth="1"/>
    <col min="8712" max="8712" width="7.75" style="241" customWidth="1"/>
    <col min="8713" max="8713" width="10.875" style="241" customWidth="1"/>
    <col min="8714" max="8714" width="9.25" style="241" customWidth="1"/>
    <col min="8715" max="8715" width="7.375" style="241" customWidth="1"/>
    <col min="8716" max="8716" width="9.875" style="241" customWidth="1"/>
    <col min="8717" max="8717" width="11.5" style="241" customWidth="1"/>
    <col min="8718" max="8718" width="11.75" style="241" customWidth="1"/>
    <col min="8719" max="8719" width="9.5" style="241" customWidth="1"/>
    <col min="8720" max="8960" width="9" style="241"/>
    <col min="8961" max="8961" width="2.625" style="241" bestFit="1" customWidth="1"/>
    <col min="8962" max="8962" width="30.875" style="241" customWidth="1"/>
    <col min="8963" max="8963" width="8.125" style="241" customWidth="1"/>
    <col min="8964" max="8964" width="7.375" style="241" customWidth="1"/>
    <col min="8965" max="8966" width="11.5" style="241" customWidth="1"/>
    <col min="8967" max="8967" width="11" style="241" customWidth="1"/>
    <col min="8968" max="8968" width="7.75" style="241" customWidth="1"/>
    <col min="8969" max="8969" width="10.875" style="241" customWidth="1"/>
    <col min="8970" max="8970" width="9.25" style="241" customWidth="1"/>
    <col min="8971" max="8971" width="7.375" style="241" customWidth="1"/>
    <col min="8972" max="8972" width="9.875" style="241" customWidth="1"/>
    <col min="8973" max="8973" width="11.5" style="241" customWidth="1"/>
    <col min="8974" max="8974" width="11.75" style="241" customWidth="1"/>
    <col min="8975" max="8975" width="9.5" style="241" customWidth="1"/>
    <col min="8976" max="9216" width="9" style="241"/>
    <col min="9217" max="9217" width="2.625" style="241" bestFit="1" customWidth="1"/>
    <col min="9218" max="9218" width="30.875" style="241" customWidth="1"/>
    <col min="9219" max="9219" width="8.125" style="241" customWidth="1"/>
    <col min="9220" max="9220" width="7.375" style="241" customWidth="1"/>
    <col min="9221" max="9222" width="11.5" style="241" customWidth="1"/>
    <col min="9223" max="9223" width="11" style="241" customWidth="1"/>
    <col min="9224" max="9224" width="7.75" style="241" customWidth="1"/>
    <col min="9225" max="9225" width="10.875" style="241" customWidth="1"/>
    <col min="9226" max="9226" width="9.25" style="241" customWidth="1"/>
    <col min="9227" max="9227" width="7.375" style="241" customWidth="1"/>
    <col min="9228" max="9228" width="9.875" style="241" customWidth="1"/>
    <col min="9229" max="9229" width="11.5" style="241" customWidth="1"/>
    <col min="9230" max="9230" width="11.75" style="241" customWidth="1"/>
    <col min="9231" max="9231" width="9.5" style="241" customWidth="1"/>
    <col min="9232" max="9472" width="9" style="241"/>
    <col min="9473" max="9473" width="2.625" style="241" bestFit="1" customWidth="1"/>
    <col min="9474" max="9474" width="30.875" style="241" customWidth="1"/>
    <col min="9475" max="9475" width="8.125" style="241" customWidth="1"/>
    <col min="9476" max="9476" width="7.375" style="241" customWidth="1"/>
    <col min="9477" max="9478" width="11.5" style="241" customWidth="1"/>
    <col min="9479" max="9479" width="11" style="241" customWidth="1"/>
    <col min="9480" max="9480" width="7.75" style="241" customWidth="1"/>
    <col min="9481" max="9481" width="10.875" style="241" customWidth="1"/>
    <col min="9482" max="9482" width="9.25" style="241" customWidth="1"/>
    <col min="9483" max="9483" width="7.375" style="241" customWidth="1"/>
    <col min="9484" max="9484" width="9.875" style="241" customWidth="1"/>
    <col min="9485" max="9485" width="11.5" style="241" customWidth="1"/>
    <col min="9486" max="9486" width="11.75" style="241" customWidth="1"/>
    <col min="9487" max="9487" width="9.5" style="241" customWidth="1"/>
    <col min="9488" max="9728" width="9" style="241"/>
    <col min="9729" max="9729" width="2.625" style="241" bestFit="1" customWidth="1"/>
    <col min="9730" max="9730" width="30.875" style="241" customWidth="1"/>
    <col min="9731" max="9731" width="8.125" style="241" customWidth="1"/>
    <col min="9732" max="9732" width="7.375" style="241" customWidth="1"/>
    <col min="9733" max="9734" width="11.5" style="241" customWidth="1"/>
    <col min="9735" max="9735" width="11" style="241" customWidth="1"/>
    <col min="9736" max="9736" width="7.75" style="241" customWidth="1"/>
    <col min="9737" max="9737" width="10.875" style="241" customWidth="1"/>
    <col min="9738" max="9738" width="9.25" style="241" customWidth="1"/>
    <col min="9739" max="9739" width="7.375" style="241" customWidth="1"/>
    <col min="9740" max="9740" width="9.875" style="241" customWidth="1"/>
    <col min="9741" max="9741" width="11.5" style="241" customWidth="1"/>
    <col min="9742" max="9742" width="11.75" style="241" customWidth="1"/>
    <col min="9743" max="9743" width="9.5" style="241" customWidth="1"/>
    <col min="9744" max="9984" width="9" style="241"/>
    <col min="9985" max="9985" width="2.625" style="241" bestFit="1" customWidth="1"/>
    <col min="9986" max="9986" width="30.875" style="241" customWidth="1"/>
    <col min="9987" max="9987" width="8.125" style="241" customWidth="1"/>
    <col min="9988" max="9988" width="7.375" style="241" customWidth="1"/>
    <col min="9989" max="9990" width="11.5" style="241" customWidth="1"/>
    <col min="9991" max="9991" width="11" style="241" customWidth="1"/>
    <col min="9992" max="9992" width="7.75" style="241" customWidth="1"/>
    <col min="9993" max="9993" width="10.875" style="241" customWidth="1"/>
    <col min="9994" max="9994" width="9.25" style="241" customWidth="1"/>
    <col min="9995" max="9995" width="7.375" style="241" customWidth="1"/>
    <col min="9996" max="9996" width="9.875" style="241" customWidth="1"/>
    <col min="9997" max="9997" width="11.5" style="241" customWidth="1"/>
    <col min="9998" max="9998" width="11.75" style="241" customWidth="1"/>
    <col min="9999" max="9999" width="9.5" style="241" customWidth="1"/>
    <col min="10000" max="10240" width="9" style="241"/>
    <col min="10241" max="10241" width="2.625" style="241" bestFit="1" customWidth="1"/>
    <col min="10242" max="10242" width="30.875" style="241" customWidth="1"/>
    <col min="10243" max="10243" width="8.125" style="241" customWidth="1"/>
    <col min="10244" max="10244" width="7.375" style="241" customWidth="1"/>
    <col min="10245" max="10246" width="11.5" style="241" customWidth="1"/>
    <col min="10247" max="10247" width="11" style="241" customWidth="1"/>
    <col min="10248" max="10248" width="7.75" style="241" customWidth="1"/>
    <col min="10249" max="10249" width="10.875" style="241" customWidth="1"/>
    <col min="10250" max="10250" width="9.25" style="241" customWidth="1"/>
    <col min="10251" max="10251" width="7.375" style="241" customWidth="1"/>
    <col min="10252" max="10252" width="9.875" style="241" customWidth="1"/>
    <col min="10253" max="10253" width="11.5" style="241" customWidth="1"/>
    <col min="10254" max="10254" width="11.75" style="241" customWidth="1"/>
    <col min="10255" max="10255" width="9.5" style="241" customWidth="1"/>
    <col min="10256" max="10496" width="9" style="241"/>
    <col min="10497" max="10497" width="2.625" style="241" bestFit="1" customWidth="1"/>
    <col min="10498" max="10498" width="30.875" style="241" customWidth="1"/>
    <col min="10499" max="10499" width="8.125" style="241" customWidth="1"/>
    <col min="10500" max="10500" width="7.375" style="241" customWidth="1"/>
    <col min="10501" max="10502" width="11.5" style="241" customWidth="1"/>
    <col min="10503" max="10503" width="11" style="241" customWidth="1"/>
    <col min="10504" max="10504" width="7.75" style="241" customWidth="1"/>
    <col min="10505" max="10505" width="10.875" style="241" customWidth="1"/>
    <col min="10506" max="10506" width="9.25" style="241" customWidth="1"/>
    <col min="10507" max="10507" width="7.375" style="241" customWidth="1"/>
    <col min="10508" max="10508" width="9.875" style="241" customWidth="1"/>
    <col min="10509" max="10509" width="11.5" style="241" customWidth="1"/>
    <col min="10510" max="10510" width="11.75" style="241" customWidth="1"/>
    <col min="10511" max="10511" width="9.5" style="241" customWidth="1"/>
    <col min="10512" max="10752" width="9" style="241"/>
    <col min="10753" max="10753" width="2.625" style="241" bestFit="1" customWidth="1"/>
    <col min="10754" max="10754" width="30.875" style="241" customWidth="1"/>
    <col min="10755" max="10755" width="8.125" style="241" customWidth="1"/>
    <col min="10756" max="10756" width="7.375" style="241" customWidth="1"/>
    <col min="10757" max="10758" width="11.5" style="241" customWidth="1"/>
    <col min="10759" max="10759" width="11" style="241" customWidth="1"/>
    <col min="10760" max="10760" width="7.75" style="241" customWidth="1"/>
    <col min="10761" max="10761" width="10.875" style="241" customWidth="1"/>
    <col min="10762" max="10762" width="9.25" style="241" customWidth="1"/>
    <col min="10763" max="10763" width="7.375" style="241" customWidth="1"/>
    <col min="10764" max="10764" width="9.875" style="241" customWidth="1"/>
    <col min="10765" max="10765" width="11.5" style="241" customWidth="1"/>
    <col min="10766" max="10766" width="11.75" style="241" customWidth="1"/>
    <col min="10767" max="10767" width="9.5" style="241" customWidth="1"/>
    <col min="10768" max="11008" width="9" style="241"/>
    <col min="11009" max="11009" width="2.625" style="241" bestFit="1" customWidth="1"/>
    <col min="11010" max="11010" width="30.875" style="241" customWidth="1"/>
    <col min="11011" max="11011" width="8.125" style="241" customWidth="1"/>
    <col min="11012" max="11012" width="7.375" style="241" customWidth="1"/>
    <col min="11013" max="11014" width="11.5" style="241" customWidth="1"/>
    <col min="11015" max="11015" width="11" style="241" customWidth="1"/>
    <col min="11016" max="11016" width="7.75" style="241" customWidth="1"/>
    <col min="11017" max="11017" width="10.875" style="241" customWidth="1"/>
    <col min="11018" max="11018" width="9.25" style="241" customWidth="1"/>
    <col min="11019" max="11019" width="7.375" style="241" customWidth="1"/>
    <col min="11020" max="11020" width="9.875" style="241" customWidth="1"/>
    <col min="11021" max="11021" width="11.5" style="241" customWidth="1"/>
    <col min="11022" max="11022" width="11.75" style="241" customWidth="1"/>
    <col min="11023" max="11023" width="9.5" style="241" customWidth="1"/>
    <col min="11024" max="11264" width="9" style="241"/>
    <col min="11265" max="11265" width="2.625" style="241" bestFit="1" customWidth="1"/>
    <col min="11266" max="11266" width="30.875" style="241" customWidth="1"/>
    <col min="11267" max="11267" width="8.125" style="241" customWidth="1"/>
    <col min="11268" max="11268" width="7.375" style="241" customWidth="1"/>
    <col min="11269" max="11270" width="11.5" style="241" customWidth="1"/>
    <col min="11271" max="11271" width="11" style="241" customWidth="1"/>
    <col min="11272" max="11272" width="7.75" style="241" customWidth="1"/>
    <col min="11273" max="11273" width="10.875" style="241" customWidth="1"/>
    <col min="11274" max="11274" width="9.25" style="241" customWidth="1"/>
    <col min="11275" max="11275" width="7.375" style="241" customWidth="1"/>
    <col min="11276" max="11276" width="9.875" style="241" customWidth="1"/>
    <col min="11277" max="11277" width="11.5" style="241" customWidth="1"/>
    <col min="11278" max="11278" width="11.75" style="241" customWidth="1"/>
    <col min="11279" max="11279" width="9.5" style="241" customWidth="1"/>
    <col min="11280" max="11520" width="9" style="241"/>
    <col min="11521" max="11521" width="2.625" style="241" bestFit="1" customWidth="1"/>
    <col min="11522" max="11522" width="30.875" style="241" customWidth="1"/>
    <col min="11523" max="11523" width="8.125" style="241" customWidth="1"/>
    <col min="11524" max="11524" width="7.375" style="241" customWidth="1"/>
    <col min="11525" max="11526" width="11.5" style="241" customWidth="1"/>
    <col min="11527" max="11527" width="11" style="241" customWidth="1"/>
    <col min="11528" max="11528" width="7.75" style="241" customWidth="1"/>
    <col min="11529" max="11529" width="10.875" style="241" customWidth="1"/>
    <col min="11530" max="11530" width="9.25" style="241" customWidth="1"/>
    <col min="11531" max="11531" width="7.375" style="241" customWidth="1"/>
    <col min="11532" max="11532" width="9.875" style="241" customWidth="1"/>
    <col min="11533" max="11533" width="11.5" style="241" customWidth="1"/>
    <col min="11534" max="11534" width="11.75" style="241" customWidth="1"/>
    <col min="11535" max="11535" width="9.5" style="241" customWidth="1"/>
    <col min="11536" max="11776" width="9" style="241"/>
    <col min="11777" max="11777" width="2.625" style="241" bestFit="1" customWidth="1"/>
    <col min="11778" max="11778" width="30.875" style="241" customWidth="1"/>
    <col min="11779" max="11779" width="8.125" style="241" customWidth="1"/>
    <col min="11780" max="11780" width="7.375" style="241" customWidth="1"/>
    <col min="11781" max="11782" width="11.5" style="241" customWidth="1"/>
    <col min="11783" max="11783" width="11" style="241" customWidth="1"/>
    <col min="11784" max="11784" width="7.75" style="241" customWidth="1"/>
    <col min="11785" max="11785" width="10.875" style="241" customWidth="1"/>
    <col min="11786" max="11786" width="9.25" style="241" customWidth="1"/>
    <col min="11787" max="11787" width="7.375" style="241" customWidth="1"/>
    <col min="11788" max="11788" width="9.875" style="241" customWidth="1"/>
    <col min="11789" max="11789" width="11.5" style="241" customWidth="1"/>
    <col min="11790" max="11790" width="11.75" style="241" customWidth="1"/>
    <col min="11791" max="11791" width="9.5" style="241" customWidth="1"/>
    <col min="11792" max="12032" width="9" style="241"/>
    <col min="12033" max="12033" width="2.625" style="241" bestFit="1" customWidth="1"/>
    <col min="12034" max="12034" width="30.875" style="241" customWidth="1"/>
    <col min="12035" max="12035" width="8.125" style="241" customWidth="1"/>
    <col min="12036" max="12036" width="7.375" style="241" customWidth="1"/>
    <col min="12037" max="12038" width="11.5" style="241" customWidth="1"/>
    <col min="12039" max="12039" width="11" style="241" customWidth="1"/>
    <col min="12040" max="12040" width="7.75" style="241" customWidth="1"/>
    <col min="12041" max="12041" width="10.875" style="241" customWidth="1"/>
    <col min="12042" max="12042" width="9.25" style="241" customWidth="1"/>
    <col min="12043" max="12043" width="7.375" style="241" customWidth="1"/>
    <col min="12044" max="12044" width="9.875" style="241" customWidth="1"/>
    <col min="12045" max="12045" width="11.5" style="241" customWidth="1"/>
    <col min="12046" max="12046" width="11.75" style="241" customWidth="1"/>
    <col min="12047" max="12047" width="9.5" style="241" customWidth="1"/>
    <col min="12048" max="12288" width="9" style="241"/>
    <col min="12289" max="12289" width="2.625" style="241" bestFit="1" customWidth="1"/>
    <col min="12290" max="12290" width="30.875" style="241" customWidth="1"/>
    <col min="12291" max="12291" width="8.125" style="241" customWidth="1"/>
    <col min="12292" max="12292" width="7.375" style="241" customWidth="1"/>
    <col min="12293" max="12294" width="11.5" style="241" customWidth="1"/>
    <col min="12295" max="12295" width="11" style="241" customWidth="1"/>
    <col min="12296" max="12296" width="7.75" style="241" customWidth="1"/>
    <col min="12297" max="12297" width="10.875" style="241" customWidth="1"/>
    <col min="12298" max="12298" width="9.25" style="241" customWidth="1"/>
    <col min="12299" max="12299" width="7.375" style="241" customWidth="1"/>
    <col min="12300" max="12300" width="9.875" style="241" customWidth="1"/>
    <col min="12301" max="12301" width="11.5" style="241" customWidth="1"/>
    <col min="12302" max="12302" width="11.75" style="241" customWidth="1"/>
    <col min="12303" max="12303" width="9.5" style="241" customWidth="1"/>
    <col min="12304" max="12544" width="9" style="241"/>
    <col min="12545" max="12545" width="2.625" style="241" bestFit="1" customWidth="1"/>
    <col min="12546" max="12546" width="30.875" style="241" customWidth="1"/>
    <col min="12547" max="12547" width="8.125" style="241" customWidth="1"/>
    <col min="12548" max="12548" width="7.375" style="241" customWidth="1"/>
    <col min="12549" max="12550" width="11.5" style="241" customWidth="1"/>
    <col min="12551" max="12551" width="11" style="241" customWidth="1"/>
    <col min="12552" max="12552" width="7.75" style="241" customWidth="1"/>
    <col min="12553" max="12553" width="10.875" style="241" customWidth="1"/>
    <col min="12554" max="12554" width="9.25" style="241" customWidth="1"/>
    <col min="12555" max="12555" width="7.375" style="241" customWidth="1"/>
    <col min="12556" max="12556" width="9.875" style="241" customWidth="1"/>
    <col min="12557" max="12557" width="11.5" style="241" customWidth="1"/>
    <col min="12558" max="12558" width="11.75" style="241" customWidth="1"/>
    <col min="12559" max="12559" width="9.5" style="241" customWidth="1"/>
    <col min="12560" max="12800" width="9" style="241"/>
    <col min="12801" max="12801" width="2.625" style="241" bestFit="1" customWidth="1"/>
    <col min="12802" max="12802" width="30.875" style="241" customWidth="1"/>
    <col min="12803" max="12803" width="8.125" style="241" customWidth="1"/>
    <col min="12804" max="12804" width="7.375" style="241" customWidth="1"/>
    <col min="12805" max="12806" width="11.5" style="241" customWidth="1"/>
    <col min="12807" max="12807" width="11" style="241" customWidth="1"/>
    <col min="12808" max="12808" width="7.75" style="241" customWidth="1"/>
    <col min="12809" max="12809" width="10.875" style="241" customWidth="1"/>
    <col min="12810" max="12810" width="9.25" style="241" customWidth="1"/>
    <col min="12811" max="12811" width="7.375" style="241" customWidth="1"/>
    <col min="12812" max="12812" width="9.875" style="241" customWidth="1"/>
    <col min="12813" max="12813" width="11.5" style="241" customWidth="1"/>
    <col min="12814" max="12814" width="11.75" style="241" customWidth="1"/>
    <col min="12815" max="12815" width="9.5" style="241" customWidth="1"/>
    <col min="12816" max="13056" width="9" style="241"/>
    <col min="13057" max="13057" width="2.625" style="241" bestFit="1" customWidth="1"/>
    <col min="13058" max="13058" width="30.875" style="241" customWidth="1"/>
    <col min="13059" max="13059" width="8.125" style="241" customWidth="1"/>
    <col min="13060" max="13060" width="7.375" style="241" customWidth="1"/>
    <col min="13061" max="13062" width="11.5" style="241" customWidth="1"/>
    <col min="13063" max="13063" width="11" style="241" customWidth="1"/>
    <col min="13064" max="13064" width="7.75" style="241" customWidth="1"/>
    <col min="13065" max="13065" width="10.875" style="241" customWidth="1"/>
    <col min="13066" max="13066" width="9.25" style="241" customWidth="1"/>
    <col min="13067" max="13067" width="7.375" style="241" customWidth="1"/>
    <col min="13068" max="13068" width="9.875" style="241" customWidth="1"/>
    <col min="13069" max="13069" width="11.5" style="241" customWidth="1"/>
    <col min="13070" max="13070" width="11.75" style="241" customWidth="1"/>
    <col min="13071" max="13071" width="9.5" style="241" customWidth="1"/>
    <col min="13072" max="13312" width="9" style="241"/>
    <col min="13313" max="13313" width="2.625" style="241" bestFit="1" customWidth="1"/>
    <col min="13314" max="13314" width="30.875" style="241" customWidth="1"/>
    <col min="13315" max="13315" width="8.125" style="241" customWidth="1"/>
    <col min="13316" max="13316" width="7.375" style="241" customWidth="1"/>
    <col min="13317" max="13318" width="11.5" style="241" customWidth="1"/>
    <col min="13319" max="13319" width="11" style="241" customWidth="1"/>
    <col min="13320" max="13320" width="7.75" style="241" customWidth="1"/>
    <col min="13321" max="13321" width="10.875" style="241" customWidth="1"/>
    <col min="13322" max="13322" width="9.25" style="241" customWidth="1"/>
    <col min="13323" max="13323" width="7.375" style="241" customWidth="1"/>
    <col min="13324" max="13324" width="9.875" style="241" customWidth="1"/>
    <col min="13325" max="13325" width="11.5" style="241" customWidth="1"/>
    <col min="13326" max="13326" width="11.75" style="241" customWidth="1"/>
    <col min="13327" max="13327" width="9.5" style="241" customWidth="1"/>
    <col min="13328" max="13568" width="9" style="241"/>
    <col min="13569" max="13569" width="2.625" style="241" bestFit="1" customWidth="1"/>
    <col min="13570" max="13570" width="30.875" style="241" customWidth="1"/>
    <col min="13571" max="13571" width="8.125" style="241" customWidth="1"/>
    <col min="13572" max="13572" width="7.375" style="241" customWidth="1"/>
    <col min="13573" max="13574" width="11.5" style="241" customWidth="1"/>
    <col min="13575" max="13575" width="11" style="241" customWidth="1"/>
    <col min="13576" max="13576" width="7.75" style="241" customWidth="1"/>
    <col min="13577" max="13577" width="10.875" style="241" customWidth="1"/>
    <col min="13578" max="13578" width="9.25" style="241" customWidth="1"/>
    <col min="13579" max="13579" width="7.375" style="241" customWidth="1"/>
    <col min="13580" max="13580" width="9.875" style="241" customWidth="1"/>
    <col min="13581" max="13581" width="11.5" style="241" customWidth="1"/>
    <col min="13582" max="13582" width="11.75" style="241" customWidth="1"/>
    <col min="13583" max="13583" width="9.5" style="241" customWidth="1"/>
    <col min="13584" max="13824" width="9" style="241"/>
    <col min="13825" max="13825" width="2.625" style="241" bestFit="1" customWidth="1"/>
    <col min="13826" max="13826" width="30.875" style="241" customWidth="1"/>
    <col min="13827" max="13827" width="8.125" style="241" customWidth="1"/>
    <col min="13828" max="13828" width="7.375" style="241" customWidth="1"/>
    <col min="13829" max="13830" width="11.5" style="241" customWidth="1"/>
    <col min="13831" max="13831" width="11" style="241" customWidth="1"/>
    <col min="13832" max="13832" width="7.75" style="241" customWidth="1"/>
    <col min="13833" max="13833" width="10.875" style="241" customWidth="1"/>
    <col min="13834" max="13834" width="9.25" style="241" customWidth="1"/>
    <col min="13835" max="13835" width="7.375" style="241" customWidth="1"/>
    <col min="13836" max="13836" width="9.875" style="241" customWidth="1"/>
    <col min="13837" max="13837" width="11.5" style="241" customWidth="1"/>
    <col min="13838" max="13838" width="11.75" style="241" customWidth="1"/>
    <col min="13839" max="13839" width="9.5" style="241" customWidth="1"/>
    <col min="13840" max="14080" width="9" style="241"/>
    <col min="14081" max="14081" width="2.625" style="241" bestFit="1" customWidth="1"/>
    <col min="14082" max="14082" width="30.875" style="241" customWidth="1"/>
    <col min="14083" max="14083" width="8.125" style="241" customWidth="1"/>
    <col min="14084" max="14084" width="7.375" style="241" customWidth="1"/>
    <col min="14085" max="14086" width="11.5" style="241" customWidth="1"/>
    <col min="14087" max="14087" width="11" style="241" customWidth="1"/>
    <col min="14088" max="14088" width="7.75" style="241" customWidth="1"/>
    <col min="14089" max="14089" width="10.875" style="241" customWidth="1"/>
    <col min="14090" max="14090" width="9.25" style="241" customWidth="1"/>
    <col min="14091" max="14091" width="7.375" style="241" customWidth="1"/>
    <col min="14092" max="14092" width="9.875" style="241" customWidth="1"/>
    <col min="14093" max="14093" width="11.5" style="241" customWidth="1"/>
    <col min="14094" max="14094" width="11.75" style="241" customWidth="1"/>
    <col min="14095" max="14095" width="9.5" style="241" customWidth="1"/>
    <col min="14096" max="14336" width="9" style="241"/>
    <col min="14337" max="14337" width="2.625" style="241" bestFit="1" customWidth="1"/>
    <col min="14338" max="14338" width="30.875" style="241" customWidth="1"/>
    <col min="14339" max="14339" width="8.125" style="241" customWidth="1"/>
    <col min="14340" max="14340" width="7.375" style="241" customWidth="1"/>
    <col min="14341" max="14342" width="11.5" style="241" customWidth="1"/>
    <col min="14343" max="14343" width="11" style="241" customWidth="1"/>
    <col min="14344" max="14344" width="7.75" style="241" customWidth="1"/>
    <col min="14345" max="14345" width="10.875" style="241" customWidth="1"/>
    <col min="14346" max="14346" width="9.25" style="241" customWidth="1"/>
    <col min="14347" max="14347" width="7.375" style="241" customWidth="1"/>
    <col min="14348" max="14348" width="9.875" style="241" customWidth="1"/>
    <col min="14349" max="14349" width="11.5" style="241" customWidth="1"/>
    <col min="14350" max="14350" width="11.75" style="241" customWidth="1"/>
    <col min="14351" max="14351" width="9.5" style="241" customWidth="1"/>
    <col min="14352" max="14592" width="9" style="241"/>
    <col min="14593" max="14593" width="2.625" style="241" bestFit="1" customWidth="1"/>
    <col min="14594" max="14594" width="30.875" style="241" customWidth="1"/>
    <col min="14595" max="14595" width="8.125" style="241" customWidth="1"/>
    <col min="14596" max="14596" width="7.375" style="241" customWidth="1"/>
    <col min="14597" max="14598" width="11.5" style="241" customWidth="1"/>
    <col min="14599" max="14599" width="11" style="241" customWidth="1"/>
    <col min="14600" max="14600" width="7.75" style="241" customWidth="1"/>
    <col min="14601" max="14601" width="10.875" style="241" customWidth="1"/>
    <col min="14602" max="14602" width="9.25" style="241" customWidth="1"/>
    <col min="14603" max="14603" width="7.375" style="241" customWidth="1"/>
    <col min="14604" max="14604" width="9.875" style="241" customWidth="1"/>
    <col min="14605" max="14605" width="11.5" style="241" customWidth="1"/>
    <col min="14606" max="14606" width="11.75" style="241" customWidth="1"/>
    <col min="14607" max="14607" width="9.5" style="241" customWidth="1"/>
    <col min="14608" max="14848" width="9" style="241"/>
    <col min="14849" max="14849" width="2.625" style="241" bestFit="1" customWidth="1"/>
    <col min="14850" max="14850" width="30.875" style="241" customWidth="1"/>
    <col min="14851" max="14851" width="8.125" style="241" customWidth="1"/>
    <col min="14852" max="14852" width="7.375" style="241" customWidth="1"/>
    <col min="14853" max="14854" width="11.5" style="241" customWidth="1"/>
    <col min="14855" max="14855" width="11" style="241" customWidth="1"/>
    <col min="14856" max="14856" width="7.75" style="241" customWidth="1"/>
    <col min="14857" max="14857" width="10.875" style="241" customWidth="1"/>
    <col min="14858" max="14858" width="9.25" style="241" customWidth="1"/>
    <col min="14859" max="14859" width="7.375" style="241" customWidth="1"/>
    <col min="14860" max="14860" width="9.875" style="241" customWidth="1"/>
    <col min="14861" max="14861" width="11.5" style="241" customWidth="1"/>
    <col min="14862" max="14862" width="11.75" style="241" customWidth="1"/>
    <col min="14863" max="14863" width="9.5" style="241" customWidth="1"/>
    <col min="14864" max="15104" width="9" style="241"/>
    <col min="15105" max="15105" width="2.625" style="241" bestFit="1" customWidth="1"/>
    <col min="15106" max="15106" width="30.875" style="241" customWidth="1"/>
    <col min="15107" max="15107" width="8.125" style="241" customWidth="1"/>
    <col min="15108" max="15108" width="7.375" style="241" customWidth="1"/>
    <col min="15109" max="15110" width="11.5" style="241" customWidth="1"/>
    <col min="15111" max="15111" width="11" style="241" customWidth="1"/>
    <col min="15112" max="15112" width="7.75" style="241" customWidth="1"/>
    <col min="15113" max="15113" width="10.875" style="241" customWidth="1"/>
    <col min="15114" max="15114" width="9.25" style="241" customWidth="1"/>
    <col min="15115" max="15115" width="7.375" style="241" customWidth="1"/>
    <col min="15116" max="15116" width="9.875" style="241" customWidth="1"/>
    <col min="15117" max="15117" width="11.5" style="241" customWidth="1"/>
    <col min="15118" max="15118" width="11.75" style="241" customWidth="1"/>
    <col min="15119" max="15119" width="9.5" style="241" customWidth="1"/>
    <col min="15120" max="15360" width="9" style="241"/>
    <col min="15361" max="15361" width="2.625" style="241" bestFit="1" customWidth="1"/>
    <col min="15362" max="15362" width="30.875" style="241" customWidth="1"/>
    <col min="15363" max="15363" width="8.125" style="241" customWidth="1"/>
    <col min="15364" max="15364" width="7.375" style="241" customWidth="1"/>
    <col min="15365" max="15366" width="11.5" style="241" customWidth="1"/>
    <col min="15367" max="15367" width="11" style="241" customWidth="1"/>
    <col min="15368" max="15368" width="7.75" style="241" customWidth="1"/>
    <col min="15369" max="15369" width="10.875" style="241" customWidth="1"/>
    <col min="15370" max="15370" width="9.25" style="241" customWidth="1"/>
    <col min="15371" max="15371" width="7.375" style="241" customWidth="1"/>
    <col min="15372" max="15372" width="9.875" style="241" customWidth="1"/>
    <col min="15373" max="15373" width="11.5" style="241" customWidth="1"/>
    <col min="15374" max="15374" width="11.75" style="241" customWidth="1"/>
    <col min="15375" max="15375" width="9.5" style="241" customWidth="1"/>
    <col min="15376" max="15616" width="9" style="241"/>
    <col min="15617" max="15617" width="2.625" style="241" bestFit="1" customWidth="1"/>
    <col min="15618" max="15618" width="30.875" style="241" customWidth="1"/>
    <col min="15619" max="15619" width="8.125" style="241" customWidth="1"/>
    <col min="15620" max="15620" width="7.375" style="241" customWidth="1"/>
    <col min="15621" max="15622" width="11.5" style="241" customWidth="1"/>
    <col min="15623" max="15623" width="11" style="241" customWidth="1"/>
    <col min="15624" max="15624" width="7.75" style="241" customWidth="1"/>
    <col min="15625" max="15625" width="10.875" style="241" customWidth="1"/>
    <col min="15626" max="15626" width="9.25" style="241" customWidth="1"/>
    <col min="15627" max="15627" width="7.375" style="241" customWidth="1"/>
    <col min="15628" max="15628" width="9.875" style="241" customWidth="1"/>
    <col min="15629" max="15629" width="11.5" style="241" customWidth="1"/>
    <col min="15630" max="15630" width="11.75" style="241" customWidth="1"/>
    <col min="15631" max="15631" width="9.5" style="241" customWidth="1"/>
    <col min="15632" max="15872" width="9" style="241"/>
    <col min="15873" max="15873" width="2.625" style="241" bestFit="1" customWidth="1"/>
    <col min="15874" max="15874" width="30.875" style="241" customWidth="1"/>
    <col min="15875" max="15875" width="8.125" style="241" customWidth="1"/>
    <col min="15876" max="15876" width="7.375" style="241" customWidth="1"/>
    <col min="15877" max="15878" width="11.5" style="241" customWidth="1"/>
    <col min="15879" max="15879" width="11" style="241" customWidth="1"/>
    <col min="15880" max="15880" width="7.75" style="241" customWidth="1"/>
    <col min="15881" max="15881" width="10.875" style="241" customWidth="1"/>
    <col min="15882" max="15882" width="9.25" style="241" customWidth="1"/>
    <col min="15883" max="15883" width="7.375" style="241" customWidth="1"/>
    <col min="15884" max="15884" width="9.875" style="241" customWidth="1"/>
    <col min="15885" max="15885" width="11.5" style="241" customWidth="1"/>
    <col min="15886" max="15886" width="11.75" style="241" customWidth="1"/>
    <col min="15887" max="15887" width="9.5" style="241" customWidth="1"/>
    <col min="15888" max="16128" width="9" style="241"/>
    <col min="16129" max="16129" width="2.625" style="241" bestFit="1" customWidth="1"/>
    <col min="16130" max="16130" width="30.875" style="241" customWidth="1"/>
    <col min="16131" max="16131" width="8.125" style="241" customWidth="1"/>
    <col min="16132" max="16132" width="7.375" style="241" customWidth="1"/>
    <col min="16133" max="16134" width="11.5" style="241" customWidth="1"/>
    <col min="16135" max="16135" width="11" style="241" customWidth="1"/>
    <col min="16136" max="16136" width="7.75" style="241" customWidth="1"/>
    <col min="16137" max="16137" width="10.875" style="241" customWidth="1"/>
    <col min="16138" max="16138" width="9.25" style="241" customWidth="1"/>
    <col min="16139" max="16139" width="7.375" style="241" customWidth="1"/>
    <col min="16140" max="16140" width="9.875" style="241" customWidth="1"/>
    <col min="16141" max="16141" width="11.5" style="241" customWidth="1"/>
    <col min="16142" max="16142" width="11.75" style="241" customWidth="1"/>
    <col min="16143" max="16143" width="9.5" style="241" customWidth="1"/>
    <col min="16144" max="16384" width="9" style="241"/>
  </cols>
  <sheetData>
    <row r="1" spans="1:16">
      <c r="M1" s="527" t="s">
        <v>291</v>
      </c>
      <c r="N1" s="527"/>
      <c r="O1" s="527"/>
    </row>
    <row r="2" spans="1:16">
      <c r="M2" s="528" t="s">
        <v>110</v>
      </c>
      <c r="N2" s="528"/>
      <c r="O2" s="528"/>
    </row>
    <row r="3" spans="1:16">
      <c r="M3" s="528" t="s">
        <v>111</v>
      </c>
      <c r="N3" s="528"/>
      <c r="O3" s="528"/>
    </row>
    <row r="4" spans="1:16">
      <c r="M4" s="528" t="s">
        <v>112</v>
      </c>
      <c r="N4" s="528"/>
      <c r="O4" s="528"/>
    </row>
    <row r="5" spans="1:16">
      <c r="M5" s="528" t="s">
        <v>368</v>
      </c>
      <c r="N5" s="528"/>
      <c r="O5" s="528"/>
    </row>
    <row r="6" spans="1:16" ht="3.75" customHeight="1">
      <c r="H6" s="242"/>
      <c r="I6" s="242"/>
      <c r="J6" s="242"/>
      <c r="K6" s="242"/>
    </row>
    <row r="7" spans="1:16" ht="18" customHeight="1">
      <c r="A7" s="526" t="s">
        <v>406</v>
      </c>
      <c r="B7" s="526"/>
      <c r="C7" s="526"/>
      <c r="D7" s="526"/>
      <c r="E7" s="526"/>
      <c r="F7" s="526"/>
      <c r="G7" s="526"/>
      <c r="H7" s="526"/>
      <c r="I7" s="526"/>
      <c r="J7" s="526"/>
      <c r="K7" s="526"/>
      <c r="L7" s="526"/>
      <c r="M7" s="526"/>
      <c r="N7" s="526"/>
      <c r="O7" s="526"/>
    </row>
    <row r="8" spans="1:16" ht="6.75" customHeight="1">
      <c r="A8" s="243"/>
      <c r="B8" s="243"/>
      <c r="C8" s="243"/>
      <c r="D8" s="243"/>
      <c r="E8" s="243"/>
      <c r="F8" s="243"/>
      <c r="G8" s="243"/>
      <c r="H8" s="243"/>
      <c r="I8" s="243"/>
      <c r="J8" s="243"/>
      <c r="K8" s="243"/>
    </row>
    <row r="9" spans="1:16" ht="12.75" customHeight="1">
      <c r="A9" s="535" t="s">
        <v>0</v>
      </c>
      <c r="B9" s="537" t="s">
        <v>292</v>
      </c>
      <c r="C9" s="537" t="s">
        <v>293</v>
      </c>
      <c r="D9" s="537" t="s">
        <v>294</v>
      </c>
      <c r="E9" s="537" t="s">
        <v>295</v>
      </c>
      <c r="F9" s="545" t="s">
        <v>296</v>
      </c>
      <c r="G9" s="546"/>
      <c r="H9" s="546"/>
      <c r="I9" s="540" t="s">
        <v>297</v>
      </c>
      <c r="J9" s="541"/>
      <c r="K9" s="535" t="s">
        <v>298</v>
      </c>
      <c r="L9" s="542" t="s">
        <v>409</v>
      </c>
      <c r="M9" s="544" t="s">
        <v>410</v>
      </c>
      <c r="N9" s="544" t="s">
        <v>411</v>
      </c>
      <c r="O9" s="531" t="s">
        <v>299</v>
      </c>
      <c r="P9" s="531" t="s">
        <v>427</v>
      </c>
    </row>
    <row r="10" spans="1:16" ht="48">
      <c r="A10" s="536"/>
      <c r="B10" s="538"/>
      <c r="C10" s="539"/>
      <c r="D10" s="538"/>
      <c r="E10" s="538"/>
      <c r="F10" s="244" t="s">
        <v>407</v>
      </c>
      <c r="G10" s="244" t="s">
        <v>408</v>
      </c>
      <c r="H10" s="245" t="s">
        <v>298</v>
      </c>
      <c r="I10" s="246" t="s">
        <v>407</v>
      </c>
      <c r="J10" s="246" t="s">
        <v>371</v>
      </c>
      <c r="K10" s="536"/>
      <c r="L10" s="543"/>
      <c r="M10" s="544"/>
      <c r="N10" s="544"/>
      <c r="O10" s="532"/>
      <c r="P10" s="532"/>
    </row>
    <row r="11" spans="1:16" s="251" customFormat="1" ht="12">
      <c r="A11" s="247" t="s">
        <v>300</v>
      </c>
      <c r="B11" s="248" t="s">
        <v>301</v>
      </c>
      <c r="C11" s="248"/>
      <c r="D11" s="247"/>
      <c r="E11" s="249"/>
      <c r="F11" s="249"/>
      <c r="G11" s="249"/>
      <c r="H11" s="249"/>
      <c r="I11" s="249"/>
      <c r="J11" s="249"/>
      <c r="K11" s="249"/>
      <c r="L11" s="250"/>
      <c r="M11" s="250"/>
      <c r="N11" s="250"/>
      <c r="O11" s="250"/>
      <c r="P11" s="250"/>
    </row>
    <row r="12" spans="1:16" s="257" customFormat="1" ht="22.5">
      <c r="A12" s="252">
        <v>1</v>
      </c>
      <c r="B12" s="253" t="s">
        <v>303</v>
      </c>
      <c r="C12" s="253" t="s">
        <v>304</v>
      </c>
      <c r="D12" s="254" t="s">
        <v>302</v>
      </c>
      <c r="E12" s="255">
        <v>607150</v>
      </c>
      <c r="F12" s="255">
        <v>0</v>
      </c>
      <c r="G12" s="255">
        <v>0</v>
      </c>
      <c r="H12" s="256">
        <v>0</v>
      </c>
      <c r="I12" s="255">
        <v>97144</v>
      </c>
      <c r="J12" s="255">
        <v>48572</v>
      </c>
      <c r="K12" s="256">
        <f t="shared" ref="K12:K18" si="0">J12/I12</f>
        <v>0.5</v>
      </c>
      <c r="L12" s="255">
        <f>I12-J12</f>
        <v>48572</v>
      </c>
      <c r="M12" s="255">
        <v>412862</v>
      </c>
      <c r="N12" s="255">
        <f>M12-L12</f>
        <v>364290</v>
      </c>
      <c r="O12" s="252" t="s">
        <v>305</v>
      </c>
      <c r="P12" s="255">
        <v>7449</v>
      </c>
    </row>
    <row r="13" spans="1:16" s="257" customFormat="1" ht="22.5">
      <c r="A13" s="252">
        <v>2</v>
      </c>
      <c r="B13" s="253" t="s">
        <v>306</v>
      </c>
      <c r="C13" s="253" t="s">
        <v>307</v>
      </c>
      <c r="D13" s="254" t="s">
        <v>302</v>
      </c>
      <c r="E13" s="255">
        <v>634131.74</v>
      </c>
      <c r="F13" s="255">
        <v>0</v>
      </c>
      <c r="G13" s="255">
        <v>0</v>
      </c>
      <c r="H13" s="256">
        <v>0</v>
      </c>
      <c r="I13" s="255">
        <v>101460</v>
      </c>
      <c r="J13" s="255">
        <v>50730</v>
      </c>
      <c r="K13" s="256">
        <f t="shared" si="0"/>
        <v>0.5</v>
      </c>
      <c r="L13" s="255">
        <f t="shared" ref="L13:L16" si="1">I13-J13</f>
        <v>50730</v>
      </c>
      <c r="M13" s="255">
        <v>431211.74</v>
      </c>
      <c r="N13" s="255">
        <f t="shared" ref="N13:N17" si="2">M13-L13</f>
        <v>380481.74</v>
      </c>
      <c r="O13" s="252" t="s">
        <v>308</v>
      </c>
      <c r="P13" s="255">
        <v>7639.11</v>
      </c>
    </row>
    <row r="14" spans="1:16" s="257" customFormat="1" ht="22.5">
      <c r="A14" s="252">
        <v>3</v>
      </c>
      <c r="B14" s="253" t="s">
        <v>309</v>
      </c>
      <c r="C14" s="253" t="s">
        <v>310</v>
      </c>
      <c r="D14" s="254" t="s">
        <v>302</v>
      </c>
      <c r="E14" s="255">
        <v>1479049.94</v>
      </c>
      <c r="F14" s="255">
        <v>0</v>
      </c>
      <c r="G14" s="255">
        <v>0</v>
      </c>
      <c r="H14" s="256">
        <v>0</v>
      </c>
      <c r="I14" s="255">
        <v>236640</v>
      </c>
      <c r="J14" s="255">
        <v>118320</v>
      </c>
      <c r="K14" s="256">
        <f t="shared" si="0"/>
        <v>0.5</v>
      </c>
      <c r="L14" s="255">
        <f t="shared" si="1"/>
        <v>118320</v>
      </c>
      <c r="M14" s="255">
        <v>1005769.94</v>
      </c>
      <c r="N14" s="255">
        <f t="shared" si="2"/>
        <v>887449.94</v>
      </c>
      <c r="O14" s="252" t="s">
        <v>305</v>
      </c>
      <c r="P14" s="255">
        <v>18146.37</v>
      </c>
    </row>
    <row r="15" spans="1:16" s="263" customFormat="1" ht="33.75">
      <c r="A15" s="258">
        <v>4</v>
      </c>
      <c r="B15" s="259" t="s">
        <v>311</v>
      </c>
      <c r="C15" s="259" t="s">
        <v>312</v>
      </c>
      <c r="D15" s="260" t="s">
        <v>302</v>
      </c>
      <c r="E15" s="261">
        <v>4100000</v>
      </c>
      <c r="F15" s="261">
        <v>406706.25</v>
      </c>
      <c r="G15" s="261">
        <v>406706.25</v>
      </c>
      <c r="H15" s="262">
        <f>G15/F15</f>
        <v>1</v>
      </c>
      <c r="I15" s="261">
        <v>720000</v>
      </c>
      <c r="J15" s="261">
        <v>360000</v>
      </c>
      <c r="K15" s="262">
        <f t="shared" si="0"/>
        <v>0.5</v>
      </c>
      <c r="L15" s="255">
        <f t="shared" si="1"/>
        <v>360000</v>
      </c>
      <c r="M15" s="261">
        <v>3725000</v>
      </c>
      <c r="N15" s="255">
        <f t="shared" si="2"/>
        <v>3365000</v>
      </c>
      <c r="O15" s="258" t="s">
        <v>313</v>
      </c>
      <c r="P15" s="261">
        <v>54698.97</v>
      </c>
    </row>
    <row r="16" spans="1:16" s="263" customFormat="1" ht="33.75">
      <c r="A16" s="258">
        <v>5</v>
      </c>
      <c r="B16" s="259" t="s">
        <v>314</v>
      </c>
      <c r="C16" s="259" t="s">
        <v>413</v>
      </c>
      <c r="D16" s="260" t="s">
        <v>315</v>
      </c>
      <c r="E16" s="261">
        <v>321385</v>
      </c>
      <c r="F16" s="261">
        <v>0</v>
      </c>
      <c r="G16" s="261">
        <v>0</v>
      </c>
      <c r="H16" s="262">
        <v>0</v>
      </c>
      <c r="I16" s="261">
        <v>25710</v>
      </c>
      <c r="J16" s="261">
        <v>0</v>
      </c>
      <c r="K16" s="262">
        <f t="shared" si="0"/>
        <v>0</v>
      </c>
      <c r="L16" s="255">
        <f t="shared" si="1"/>
        <v>25710</v>
      </c>
      <c r="M16" s="261">
        <v>321385</v>
      </c>
      <c r="N16" s="255">
        <f t="shared" si="2"/>
        <v>295675</v>
      </c>
      <c r="O16" s="258" t="s">
        <v>416</v>
      </c>
      <c r="P16" s="261">
        <v>0</v>
      </c>
    </row>
    <row r="17" spans="1:16" s="314" customFormat="1" ht="22.5">
      <c r="A17" s="258">
        <v>6</v>
      </c>
      <c r="B17" s="259" t="s">
        <v>420</v>
      </c>
      <c r="C17" s="259" t="s">
        <v>421</v>
      </c>
      <c r="D17" s="260" t="s">
        <v>302</v>
      </c>
      <c r="E17" s="261">
        <v>1148393.71</v>
      </c>
      <c r="F17" s="261">
        <v>0</v>
      </c>
      <c r="G17" s="261">
        <v>357500.29</v>
      </c>
      <c r="H17" s="262">
        <v>0</v>
      </c>
      <c r="I17" s="261">
        <v>0</v>
      </c>
      <c r="J17" s="261">
        <v>0</v>
      </c>
      <c r="K17" s="262">
        <v>0</v>
      </c>
      <c r="L17" s="255">
        <v>357500.29</v>
      </c>
      <c r="M17" s="261">
        <v>357500.29</v>
      </c>
      <c r="N17" s="255">
        <f t="shared" si="2"/>
        <v>0</v>
      </c>
      <c r="O17" s="258" t="s">
        <v>426</v>
      </c>
      <c r="P17" s="261">
        <v>5546.13</v>
      </c>
    </row>
    <row r="18" spans="1:16">
      <c r="A18" s="264"/>
      <c r="B18" s="265" t="s">
        <v>316</v>
      </c>
      <c r="C18" s="265"/>
      <c r="D18" s="264"/>
      <c r="E18" s="266">
        <f>SUM(E12,E13,E14,E15,E16,E17)</f>
        <v>8290110.3899999997</v>
      </c>
      <c r="F18" s="266">
        <f t="shared" ref="F18:G18" si="3">SUM(F12,F13,F14,F15,F16,F17)</f>
        <v>406706.25</v>
      </c>
      <c r="G18" s="266">
        <f t="shared" si="3"/>
        <v>764206.54</v>
      </c>
      <c r="H18" s="267">
        <f>G18/F18</f>
        <v>1.8790135140534479</v>
      </c>
      <c r="I18" s="266">
        <f>SUM(I12,I13,I14,I15,I16,I17)</f>
        <v>1180954</v>
      </c>
      <c r="J18" s="266">
        <f>SUM(J12,J13,J14,J15,J16,J17)</f>
        <v>577622</v>
      </c>
      <c r="K18" s="267">
        <f t="shared" si="0"/>
        <v>0.48911473266528588</v>
      </c>
      <c r="L18" s="316">
        <f>SUM(L12:L17)</f>
        <v>960832.29</v>
      </c>
      <c r="M18" s="316">
        <f t="shared" ref="M18:N18" si="4">SUM(M12:M17)</f>
        <v>6253728.9699999997</v>
      </c>
      <c r="N18" s="316">
        <f t="shared" si="4"/>
        <v>5292896.68</v>
      </c>
      <c r="O18" s="318" t="s">
        <v>246</v>
      </c>
      <c r="P18" s="316">
        <f>SUM(P12:P17)</f>
        <v>93479.58</v>
      </c>
    </row>
    <row r="19" spans="1:16" s="251" customFormat="1" ht="12">
      <c r="A19" s="247" t="s">
        <v>317</v>
      </c>
      <c r="B19" s="268" t="s">
        <v>318</v>
      </c>
      <c r="C19" s="268"/>
      <c r="D19" s="269"/>
      <c r="E19" s="249"/>
      <c r="F19" s="249"/>
      <c r="G19" s="311"/>
      <c r="H19" s="270"/>
      <c r="I19" s="249"/>
      <c r="J19" s="249"/>
      <c r="K19" s="270"/>
      <c r="L19" s="247"/>
      <c r="M19" s="249"/>
      <c r="N19" s="311"/>
      <c r="O19" s="312"/>
      <c r="P19" s="249"/>
    </row>
    <row r="20" spans="1:16" s="257" customFormat="1" ht="22.5">
      <c r="A20" s="252">
        <v>1</v>
      </c>
      <c r="B20" s="271" t="s">
        <v>319</v>
      </c>
      <c r="C20" s="271" t="s">
        <v>320</v>
      </c>
      <c r="D20" s="254" t="s">
        <v>321</v>
      </c>
      <c r="E20" s="272">
        <v>600000</v>
      </c>
      <c r="F20" s="272">
        <v>0</v>
      </c>
      <c r="G20" s="272">
        <v>0</v>
      </c>
      <c r="H20" s="273">
        <v>0</v>
      </c>
      <c r="I20" s="272">
        <v>93000</v>
      </c>
      <c r="J20" s="272">
        <v>46500</v>
      </c>
      <c r="K20" s="273">
        <f t="shared" ref="K20:K26" si="5">J20/I20</f>
        <v>0.5</v>
      </c>
      <c r="L20" s="255">
        <f>I20-J20</f>
        <v>46500</v>
      </c>
      <c r="M20" s="255">
        <v>46500</v>
      </c>
      <c r="N20" s="255">
        <f>M20-L20</f>
        <v>0</v>
      </c>
      <c r="O20" s="252" t="s">
        <v>322</v>
      </c>
      <c r="P20" s="255">
        <v>1999.8</v>
      </c>
    </row>
    <row r="21" spans="1:16" s="257" customFormat="1" ht="22.5">
      <c r="A21" s="252">
        <v>2</v>
      </c>
      <c r="B21" s="271" t="s">
        <v>323</v>
      </c>
      <c r="C21" s="271" t="s">
        <v>324</v>
      </c>
      <c r="D21" s="254" t="s">
        <v>325</v>
      </c>
      <c r="E21" s="272">
        <v>157368.24</v>
      </c>
      <c r="F21" s="272">
        <v>0</v>
      </c>
      <c r="G21" s="272">
        <v>0</v>
      </c>
      <c r="H21" s="273">
        <v>0</v>
      </c>
      <c r="I21" s="272">
        <v>0</v>
      </c>
      <c r="J21" s="272">
        <v>0</v>
      </c>
      <c r="K21" s="273">
        <v>0</v>
      </c>
      <c r="L21" s="255">
        <f t="shared" ref="L21:L30" si="6">I21-J21</f>
        <v>0</v>
      </c>
      <c r="M21" s="255">
        <v>0</v>
      </c>
      <c r="N21" s="255">
        <f t="shared" ref="N21:N31" si="7">M21-L21</f>
        <v>0</v>
      </c>
      <c r="O21" s="252" t="s">
        <v>326</v>
      </c>
      <c r="P21" s="255">
        <v>0</v>
      </c>
    </row>
    <row r="22" spans="1:16" s="257" customFormat="1" ht="17.25" customHeight="1">
      <c r="A22" s="252">
        <v>3</v>
      </c>
      <c r="B22" s="271" t="s">
        <v>327</v>
      </c>
      <c r="C22" s="274" t="s">
        <v>328</v>
      </c>
      <c r="D22" s="254" t="s">
        <v>329</v>
      </c>
      <c r="E22" s="272">
        <v>1000000</v>
      </c>
      <c r="F22" s="272">
        <v>0</v>
      </c>
      <c r="G22" s="272">
        <v>0</v>
      </c>
      <c r="H22" s="273">
        <v>0</v>
      </c>
      <c r="I22" s="272">
        <v>142800</v>
      </c>
      <c r="J22" s="272">
        <v>71400</v>
      </c>
      <c r="K22" s="273">
        <f t="shared" si="5"/>
        <v>0.5</v>
      </c>
      <c r="L22" s="255">
        <f t="shared" si="6"/>
        <v>71400</v>
      </c>
      <c r="M22" s="255">
        <v>167000</v>
      </c>
      <c r="N22" s="255">
        <f t="shared" si="7"/>
        <v>95600</v>
      </c>
      <c r="O22" s="252" t="s">
        <v>330</v>
      </c>
      <c r="P22" s="255">
        <v>5934.46</v>
      </c>
    </row>
    <row r="23" spans="1:16" s="257" customFormat="1" ht="17.25" customHeight="1">
      <c r="A23" s="252">
        <v>4</v>
      </c>
      <c r="B23" s="253" t="s">
        <v>327</v>
      </c>
      <c r="C23" s="275" t="s">
        <v>331</v>
      </c>
      <c r="D23" s="254" t="s">
        <v>329</v>
      </c>
      <c r="E23" s="255">
        <v>480000</v>
      </c>
      <c r="F23" s="255">
        <v>0</v>
      </c>
      <c r="G23" s="255">
        <v>0</v>
      </c>
      <c r="H23" s="256">
        <v>0</v>
      </c>
      <c r="I23" s="255">
        <v>68570</v>
      </c>
      <c r="J23" s="255">
        <v>34284</v>
      </c>
      <c r="K23" s="273">
        <f t="shared" si="5"/>
        <v>0.49998541636284088</v>
      </c>
      <c r="L23" s="255">
        <f t="shared" si="6"/>
        <v>34286</v>
      </c>
      <c r="M23" s="255">
        <v>97151</v>
      </c>
      <c r="N23" s="255">
        <f t="shared" si="7"/>
        <v>62865</v>
      </c>
      <c r="O23" s="252" t="s">
        <v>332</v>
      </c>
      <c r="P23" s="255">
        <v>3097.11</v>
      </c>
    </row>
    <row r="24" spans="1:16" s="257" customFormat="1" ht="22.5">
      <c r="A24" s="252">
        <v>5</v>
      </c>
      <c r="B24" s="253" t="s">
        <v>333</v>
      </c>
      <c r="C24" s="253" t="s">
        <v>334</v>
      </c>
      <c r="D24" s="254" t="s">
        <v>335</v>
      </c>
      <c r="E24" s="255">
        <v>1900000</v>
      </c>
      <c r="F24" s="255">
        <v>0</v>
      </c>
      <c r="G24" s="255">
        <v>0</v>
      </c>
      <c r="H24" s="256">
        <v>0</v>
      </c>
      <c r="I24" s="272">
        <v>271200</v>
      </c>
      <c r="J24" s="272">
        <v>135600</v>
      </c>
      <c r="K24" s="273">
        <f t="shared" si="5"/>
        <v>0.5</v>
      </c>
      <c r="L24" s="255">
        <f t="shared" si="6"/>
        <v>135600</v>
      </c>
      <c r="M24" s="255">
        <v>544000</v>
      </c>
      <c r="N24" s="255">
        <f t="shared" si="7"/>
        <v>408400</v>
      </c>
      <c r="O24" s="252" t="s">
        <v>336</v>
      </c>
      <c r="P24" s="255">
        <v>15989.64</v>
      </c>
    </row>
    <row r="25" spans="1:16" s="257" customFormat="1" ht="22.5">
      <c r="A25" s="252">
        <v>6</v>
      </c>
      <c r="B25" s="253" t="s">
        <v>333</v>
      </c>
      <c r="C25" s="253" t="s">
        <v>337</v>
      </c>
      <c r="D25" s="254" t="s">
        <v>335</v>
      </c>
      <c r="E25" s="255">
        <v>3000000</v>
      </c>
      <c r="F25" s="255">
        <v>0</v>
      </c>
      <c r="G25" s="255">
        <v>0</v>
      </c>
      <c r="H25" s="256">
        <v>0</v>
      </c>
      <c r="I25" s="272">
        <v>428571.36</v>
      </c>
      <c r="J25" s="272">
        <v>214285.68</v>
      </c>
      <c r="K25" s="273">
        <f t="shared" si="5"/>
        <v>0.5</v>
      </c>
      <c r="L25" s="255">
        <f t="shared" si="6"/>
        <v>214285.68</v>
      </c>
      <c r="M25" s="255">
        <v>2178571.56</v>
      </c>
      <c r="N25" s="255">
        <f t="shared" si="7"/>
        <v>1964285.8800000001</v>
      </c>
      <c r="O25" s="252" t="s">
        <v>338</v>
      </c>
      <c r="P25" s="255">
        <v>72037.100000000006</v>
      </c>
    </row>
    <row r="26" spans="1:16" s="257" customFormat="1" ht="22.5" customHeight="1">
      <c r="A26" s="252">
        <v>7</v>
      </c>
      <c r="B26" s="253" t="s">
        <v>333</v>
      </c>
      <c r="C26" s="253" t="s">
        <v>339</v>
      </c>
      <c r="D26" s="254" t="s">
        <v>340</v>
      </c>
      <c r="E26" s="255">
        <v>3500000</v>
      </c>
      <c r="F26" s="255">
        <v>0</v>
      </c>
      <c r="G26" s="255">
        <v>0</v>
      </c>
      <c r="H26" s="256">
        <v>0</v>
      </c>
      <c r="I26" s="255">
        <v>500000.04</v>
      </c>
      <c r="J26" s="255">
        <v>250000.02</v>
      </c>
      <c r="K26" s="256">
        <f t="shared" si="5"/>
        <v>0.5</v>
      </c>
      <c r="L26" s="255">
        <f t="shared" si="6"/>
        <v>250000.02</v>
      </c>
      <c r="M26" s="255">
        <v>2958333.29</v>
      </c>
      <c r="N26" s="255">
        <f t="shared" si="7"/>
        <v>2708333.27</v>
      </c>
      <c r="O26" s="252" t="s">
        <v>341</v>
      </c>
      <c r="P26" s="255">
        <v>92611.839999999997</v>
      </c>
    </row>
    <row r="27" spans="1:16" s="263" customFormat="1" ht="16.5" customHeight="1">
      <c r="A27" s="258">
        <v>8</v>
      </c>
      <c r="B27" s="259" t="s">
        <v>342</v>
      </c>
      <c r="C27" s="259" t="s">
        <v>343</v>
      </c>
      <c r="D27" s="260" t="s">
        <v>344</v>
      </c>
      <c r="E27" s="261">
        <v>8215159.54</v>
      </c>
      <c r="F27" s="261">
        <v>686526.78</v>
      </c>
      <c r="G27" s="261">
        <v>22908.9</v>
      </c>
      <c r="H27" s="262">
        <f t="shared" ref="H27:H33" si="8">G27/F27</f>
        <v>3.3369273664750558E-2</v>
      </c>
      <c r="I27" s="261">
        <v>0</v>
      </c>
      <c r="J27" s="261">
        <v>0</v>
      </c>
      <c r="K27" s="262">
        <v>0</v>
      </c>
      <c r="L27" s="255">
        <f t="shared" si="6"/>
        <v>0</v>
      </c>
      <c r="M27" s="261">
        <v>2899848.31</v>
      </c>
      <c r="N27" s="255">
        <v>2899848.31</v>
      </c>
      <c r="O27" s="258" t="s">
        <v>345</v>
      </c>
      <c r="P27" s="261">
        <v>74376.78</v>
      </c>
    </row>
    <row r="28" spans="1:16" s="263" customFormat="1" ht="12">
      <c r="A28" s="258">
        <v>9</v>
      </c>
      <c r="B28" s="259" t="s">
        <v>346</v>
      </c>
      <c r="C28" s="259" t="s">
        <v>347</v>
      </c>
      <c r="D28" s="260" t="s">
        <v>325</v>
      </c>
      <c r="E28" s="261">
        <v>114400</v>
      </c>
      <c r="F28" s="261">
        <v>0</v>
      </c>
      <c r="G28" s="261">
        <v>0</v>
      </c>
      <c r="H28" s="262">
        <v>0</v>
      </c>
      <c r="I28" s="261">
        <v>38133.300000000003</v>
      </c>
      <c r="J28" s="261">
        <v>0</v>
      </c>
      <c r="K28" s="262">
        <v>0</v>
      </c>
      <c r="L28" s="255">
        <f t="shared" si="6"/>
        <v>38133.300000000003</v>
      </c>
      <c r="M28" s="261">
        <v>114400</v>
      </c>
      <c r="N28" s="255">
        <f t="shared" si="7"/>
        <v>76266.7</v>
      </c>
      <c r="O28" s="258" t="s">
        <v>348</v>
      </c>
      <c r="P28" s="261">
        <v>1356.15</v>
      </c>
    </row>
    <row r="29" spans="1:16" s="263" customFormat="1" ht="22.5">
      <c r="A29" s="258">
        <v>10</v>
      </c>
      <c r="B29" s="259" t="s">
        <v>342</v>
      </c>
      <c r="C29" s="260" t="s">
        <v>412</v>
      </c>
      <c r="D29" s="260" t="s">
        <v>335</v>
      </c>
      <c r="E29" s="261">
        <v>1771220.05</v>
      </c>
      <c r="F29" s="261">
        <v>0</v>
      </c>
      <c r="G29" s="261">
        <v>0</v>
      </c>
      <c r="H29" s="262">
        <v>0</v>
      </c>
      <c r="I29" s="261">
        <v>55114.239999999998</v>
      </c>
      <c r="J29" s="261">
        <v>0</v>
      </c>
      <c r="K29" s="262">
        <v>0</v>
      </c>
      <c r="L29" s="255">
        <f t="shared" si="6"/>
        <v>55114.239999999998</v>
      </c>
      <c r="M29" s="261">
        <v>1771220.05</v>
      </c>
      <c r="N29" s="255">
        <f t="shared" si="7"/>
        <v>1716105.81</v>
      </c>
      <c r="O29" s="258" t="s">
        <v>417</v>
      </c>
      <c r="P29" s="261">
        <v>77219.850000000006</v>
      </c>
    </row>
    <row r="30" spans="1:16" s="263" customFormat="1" ht="12">
      <c r="A30" s="258">
        <v>11</v>
      </c>
      <c r="B30" s="259" t="s">
        <v>414</v>
      </c>
      <c r="C30" s="260" t="s">
        <v>246</v>
      </c>
      <c r="D30" s="260" t="s">
        <v>246</v>
      </c>
      <c r="E30" s="261">
        <v>1096024.28</v>
      </c>
      <c r="F30" s="261">
        <v>0</v>
      </c>
      <c r="G30" s="261">
        <v>0</v>
      </c>
      <c r="H30" s="262">
        <v>0</v>
      </c>
      <c r="I30" s="261">
        <v>0</v>
      </c>
      <c r="J30" s="261">
        <v>0</v>
      </c>
      <c r="K30" s="262">
        <v>0</v>
      </c>
      <c r="L30" s="255">
        <f t="shared" si="6"/>
        <v>0</v>
      </c>
      <c r="M30" s="261">
        <v>0</v>
      </c>
      <c r="N30" s="255">
        <f t="shared" si="7"/>
        <v>0</v>
      </c>
      <c r="O30" s="258" t="s">
        <v>246</v>
      </c>
      <c r="P30" s="261">
        <v>0</v>
      </c>
    </row>
    <row r="31" spans="1:16" s="263" customFormat="1" ht="18.75" customHeight="1">
      <c r="A31" s="258">
        <v>12</v>
      </c>
      <c r="B31" s="259" t="s">
        <v>415</v>
      </c>
      <c r="C31" s="260" t="s">
        <v>246</v>
      </c>
      <c r="D31" s="260" t="s">
        <v>246</v>
      </c>
      <c r="E31" s="261">
        <v>1110205.93</v>
      </c>
      <c r="F31" s="261">
        <v>1110205.93</v>
      </c>
      <c r="G31" s="261">
        <v>0</v>
      </c>
      <c r="H31" s="262">
        <f t="shared" si="8"/>
        <v>0</v>
      </c>
      <c r="I31" s="261">
        <v>33198.660000000003</v>
      </c>
      <c r="J31" s="261">
        <v>0</v>
      </c>
      <c r="K31" s="262">
        <v>0</v>
      </c>
      <c r="L31" s="255">
        <v>0</v>
      </c>
      <c r="M31" s="261">
        <v>0</v>
      </c>
      <c r="N31" s="255">
        <f t="shared" si="7"/>
        <v>0</v>
      </c>
      <c r="O31" s="258" t="s">
        <v>246</v>
      </c>
      <c r="P31" s="261">
        <v>0</v>
      </c>
    </row>
    <row r="32" spans="1:16">
      <c r="A32" s="264"/>
      <c r="B32" s="265" t="s">
        <v>349</v>
      </c>
      <c r="C32" s="265"/>
      <c r="D32" s="264"/>
      <c r="E32" s="266">
        <f>SUM(E20:E31)</f>
        <v>22944378.040000003</v>
      </c>
      <c r="F32" s="266">
        <f>SUM(F20:F31)</f>
        <v>1796732.71</v>
      </c>
      <c r="G32" s="266">
        <f>SUM(G20:G31)</f>
        <v>22908.9</v>
      </c>
      <c r="H32" s="267">
        <f t="shared" si="8"/>
        <v>1.2750310534503489E-2</v>
      </c>
      <c r="I32" s="266">
        <f>SUM(I20:I31)</f>
        <v>1630587.5999999999</v>
      </c>
      <c r="J32" s="315">
        <f>SUM(J20:J31)</f>
        <v>752069.7</v>
      </c>
      <c r="K32" s="267">
        <f>J32/I32</f>
        <v>0.4612261861920206</v>
      </c>
      <c r="L32" s="316">
        <f>SUM(L20:L31)</f>
        <v>845319.24</v>
      </c>
      <c r="M32" s="323">
        <f>SUM(M20:M31)</f>
        <v>10777024.210000001</v>
      </c>
      <c r="N32" s="316">
        <f>SUM(N20:N31)</f>
        <v>9931704.9700000007</v>
      </c>
      <c r="O32" s="318" t="s">
        <v>246</v>
      </c>
      <c r="P32" s="324">
        <f>SUM(P20:P31)</f>
        <v>344622.73</v>
      </c>
    </row>
    <row r="33" spans="1:16" s="276" customFormat="1">
      <c r="A33" s="319"/>
      <c r="B33" s="327" t="s">
        <v>350</v>
      </c>
      <c r="C33" s="319"/>
      <c r="D33" s="319"/>
      <c r="E33" s="315">
        <f t="shared" ref="E33:J33" si="9">SUM(E18,E32)</f>
        <v>31234488.430000003</v>
      </c>
      <c r="F33" s="315">
        <f t="shared" si="9"/>
        <v>2203438.96</v>
      </c>
      <c r="G33" s="315">
        <f t="shared" si="9"/>
        <v>787115.44000000006</v>
      </c>
      <c r="H33" s="328">
        <f t="shared" si="8"/>
        <v>0.35722135003004579</v>
      </c>
      <c r="I33" s="329">
        <f t="shared" si="9"/>
        <v>2811541.5999999996</v>
      </c>
      <c r="J33" s="266">
        <f t="shared" si="9"/>
        <v>1329691.7</v>
      </c>
      <c r="K33" s="330">
        <f>J33/I33</f>
        <v>0.47294043239481148</v>
      </c>
      <c r="L33" s="331">
        <f>SUM(L18,L32)</f>
        <v>1806151.53</v>
      </c>
      <c r="M33" s="316">
        <f>SUM(M18,M32)</f>
        <v>17030753.18</v>
      </c>
      <c r="N33" s="350">
        <f>SUM(N18,N32)</f>
        <v>15224601.65</v>
      </c>
      <c r="O33" s="319" t="s">
        <v>246</v>
      </c>
      <c r="P33" s="332">
        <f>SUM(P18,P32)</f>
        <v>438102.31</v>
      </c>
    </row>
    <row r="34" spans="1:16" s="276" customFormat="1" ht="23.25" customHeight="1" thickBot="1">
      <c r="A34" s="333" t="s">
        <v>105</v>
      </c>
      <c r="B34" s="334" t="s">
        <v>422</v>
      </c>
      <c r="C34" s="335" t="s">
        <v>246</v>
      </c>
      <c r="D34" s="335" t="s">
        <v>335</v>
      </c>
      <c r="E34" s="337">
        <v>1045405.75</v>
      </c>
      <c r="F34" s="337" t="s">
        <v>246</v>
      </c>
      <c r="G34" s="337">
        <v>1045405.75</v>
      </c>
      <c r="H34" s="336" t="s">
        <v>246</v>
      </c>
      <c r="I34" s="337" t="s">
        <v>246</v>
      </c>
      <c r="J34" s="343" t="s">
        <v>246</v>
      </c>
      <c r="K34" s="336" t="s">
        <v>246</v>
      </c>
      <c r="L34" s="337" t="s">
        <v>246</v>
      </c>
      <c r="M34" s="352" t="s">
        <v>246</v>
      </c>
      <c r="N34" s="337" t="s">
        <v>246</v>
      </c>
      <c r="O34" s="337" t="s">
        <v>246</v>
      </c>
      <c r="P34" s="343">
        <v>14749.33</v>
      </c>
    </row>
    <row r="35" spans="1:16" s="276" customFormat="1" ht="14.25" thickTop="1" thickBot="1">
      <c r="A35" s="533" t="s">
        <v>423</v>
      </c>
      <c r="B35" s="534"/>
      <c r="C35" s="340" t="s">
        <v>246</v>
      </c>
      <c r="D35" s="340" t="s">
        <v>246</v>
      </c>
      <c r="E35" s="324">
        <f>SUM(E33:E34)</f>
        <v>32279894.180000003</v>
      </c>
      <c r="F35" s="324">
        <f>SUM(F33:F34)</f>
        <v>2203438.96</v>
      </c>
      <c r="G35" s="324">
        <f>SUM(G33:G34)</f>
        <v>1832521.19</v>
      </c>
      <c r="H35" s="341">
        <f>G35/F35</f>
        <v>0.83166415011559924</v>
      </c>
      <c r="I35" s="345">
        <f>SUM(I33:I34)</f>
        <v>2811541.5999999996</v>
      </c>
      <c r="J35" s="344">
        <f>SUM(J33:J34)</f>
        <v>1329691.7</v>
      </c>
      <c r="K35" s="346">
        <f>J35/I35</f>
        <v>0.47294043239481148</v>
      </c>
      <c r="L35" s="345">
        <f>SUM(L33:L34)</f>
        <v>1806151.53</v>
      </c>
      <c r="M35" s="353">
        <f t="shared" ref="M35:N35" si="10">SUM(M33:M34)</f>
        <v>17030753.18</v>
      </c>
      <c r="N35" s="351">
        <f t="shared" si="10"/>
        <v>15224601.65</v>
      </c>
      <c r="O35" s="345" t="s">
        <v>246</v>
      </c>
      <c r="P35" s="344">
        <f>SUM(P33:P34)</f>
        <v>452851.64</v>
      </c>
    </row>
    <row r="36" spans="1:16" s="276" customFormat="1" ht="23.25" customHeight="1" thickTop="1" thickBot="1">
      <c r="A36" s="333" t="s">
        <v>424</v>
      </c>
      <c r="B36" s="342" t="s">
        <v>430</v>
      </c>
      <c r="C36" s="335" t="s">
        <v>246</v>
      </c>
      <c r="D36" s="335" t="s">
        <v>246</v>
      </c>
      <c r="E36" s="337" t="s">
        <v>246</v>
      </c>
      <c r="F36" s="337" t="s">
        <v>246</v>
      </c>
      <c r="G36" s="343">
        <v>76903.960000000006</v>
      </c>
      <c r="H36" s="336" t="s">
        <v>246</v>
      </c>
      <c r="I36" s="337" t="s">
        <v>246</v>
      </c>
      <c r="J36" s="347" t="s">
        <v>246</v>
      </c>
      <c r="K36" s="336" t="s">
        <v>246</v>
      </c>
      <c r="L36" s="337" t="s">
        <v>246</v>
      </c>
      <c r="M36" s="347" t="s">
        <v>246</v>
      </c>
      <c r="N36" s="337" t="s">
        <v>246</v>
      </c>
      <c r="O36" s="337" t="s">
        <v>246</v>
      </c>
      <c r="P36" s="347" t="s">
        <v>246</v>
      </c>
    </row>
    <row r="37" spans="1:16" s="276" customFormat="1" ht="23.25" customHeight="1" thickTop="1" thickBot="1">
      <c r="A37" s="326"/>
      <c r="B37" s="348"/>
      <c r="C37" s="348"/>
      <c r="D37" s="348"/>
      <c r="E37" s="349"/>
      <c r="F37" s="354" t="s">
        <v>429</v>
      </c>
      <c r="G37" s="344">
        <f>SUM(G35:G36)</f>
        <v>1909425.15</v>
      </c>
      <c r="H37" s="339"/>
      <c r="I37" s="338"/>
      <c r="J37" s="338"/>
      <c r="K37" s="339"/>
      <c r="L37" s="338"/>
      <c r="M37" s="338"/>
      <c r="N37" s="338"/>
      <c r="O37" s="338"/>
      <c r="P37" s="338"/>
    </row>
    <row r="38" spans="1:16" ht="27.75" customHeight="1" thickTop="1">
      <c r="A38" s="530" t="s">
        <v>425</v>
      </c>
      <c r="B38" s="530"/>
      <c r="C38" s="530"/>
      <c r="D38" s="530"/>
      <c r="E38" s="530"/>
      <c r="F38" s="530"/>
      <c r="G38" s="530"/>
      <c r="H38" s="530"/>
      <c r="I38" s="530"/>
      <c r="J38" s="530"/>
      <c r="K38" s="530"/>
      <c r="L38" s="530"/>
      <c r="M38" s="530"/>
      <c r="N38" s="530"/>
      <c r="O38" s="530"/>
      <c r="P38" s="325"/>
    </row>
    <row r="39" spans="1:16" ht="16.5" customHeight="1">
      <c r="A39" s="529" t="s">
        <v>431</v>
      </c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</row>
    <row r="40" spans="1:16" ht="23.25" customHeight="1">
      <c r="A40" s="320"/>
      <c r="B40" s="320"/>
      <c r="C40" s="320"/>
      <c r="D40" s="320"/>
      <c r="E40" s="320"/>
      <c r="F40" s="320"/>
    </row>
    <row r="41" spans="1:16">
      <c r="A41" s="277"/>
      <c r="B41" s="277"/>
      <c r="C41" s="277"/>
      <c r="D41" s="277"/>
      <c r="E41" s="277"/>
      <c r="F41" s="277"/>
    </row>
    <row r="42" spans="1:16">
      <c r="A42" s="277"/>
      <c r="B42" s="277"/>
      <c r="C42" s="277"/>
      <c r="D42" s="277"/>
      <c r="E42" s="277"/>
      <c r="F42" s="277"/>
    </row>
    <row r="43" spans="1:16">
      <c r="A43" s="277"/>
      <c r="B43" s="277"/>
      <c r="C43" s="277"/>
      <c r="D43" s="277"/>
      <c r="E43" s="277"/>
    </row>
    <row r="44" spans="1:16">
      <c r="A44" s="277"/>
      <c r="B44" s="277"/>
      <c r="C44" s="277"/>
      <c r="D44" s="277"/>
      <c r="E44" s="277"/>
    </row>
    <row r="45" spans="1:16">
      <c r="A45" s="277"/>
      <c r="B45" s="277"/>
      <c r="C45" s="277"/>
      <c r="D45" s="277"/>
      <c r="E45" s="277"/>
    </row>
  </sheetData>
  <mergeCells count="22">
    <mergeCell ref="A39:M39"/>
    <mergeCell ref="A38:O38"/>
    <mergeCell ref="P9:P10"/>
    <mergeCell ref="A35:B35"/>
    <mergeCell ref="A9:A10"/>
    <mergeCell ref="B9:B10"/>
    <mergeCell ref="C9:C10"/>
    <mergeCell ref="D9:D10"/>
    <mergeCell ref="E9:E10"/>
    <mergeCell ref="I9:J9"/>
    <mergeCell ref="K9:K10"/>
    <mergeCell ref="L9:L10"/>
    <mergeCell ref="M9:M10"/>
    <mergeCell ref="N9:N10"/>
    <mergeCell ref="O9:O10"/>
    <mergeCell ref="F9:H9"/>
    <mergeCell ref="A7:O7"/>
    <mergeCell ref="M1:O1"/>
    <mergeCell ref="M2:O2"/>
    <mergeCell ref="M3:O3"/>
    <mergeCell ref="M4:O4"/>
    <mergeCell ref="M5:O5"/>
  </mergeCells>
  <printOptions horizontalCentered="1"/>
  <pageMargins left="7.874015748031496E-2" right="0" top="0.19685039370078741" bottom="0.19685039370078741" header="0.11811023622047245" footer="0.11811023622047245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5"/>
  <sheetViews>
    <sheetView topLeftCell="A22" zoomScaleNormal="100" workbookViewId="0">
      <selection activeCell="E42" sqref="E42"/>
    </sheetView>
  </sheetViews>
  <sheetFormatPr defaultRowHeight="12.75"/>
  <cols>
    <col min="1" max="1" width="2" style="278" customWidth="1"/>
    <col min="2" max="2" width="7.75" style="278" customWidth="1"/>
    <col min="3" max="3" width="18.375" style="278" customWidth="1"/>
    <col min="4" max="4" width="20.75" style="278" customWidth="1"/>
    <col min="5" max="5" width="22.5" style="278" customWidth="1"/>
    <col min="6" max="6" width="19.5" style="278" customWidth="1"/>
    <col min="7" max="256" width="9" style="278"/>
    <col min="257" max="257" width="2" style="278" customWidth="1"/>
    <col min="258" max="258" width="7.75" style="278" customWidth="1"/>
    <col min="259" max="259" width="18.375" style="278" customWidth="1"/>
    <col min="260" max="260" width="20.75" style="278" customWidth="1"/>
    <col min="261" max="261" width="22.5" style="278" customWidth="1"/>
    <col min="262" max="262" width="19.5" style="278" customWidth="1"/>
    <col min="263" max="512" width="9" style="278"/>
    <col min="513" max="513" width="2" style="278" customWidth="1"/>
    <col min="514" max="514" width="7.75" style="278" customWidth="1"/>
    <col min="515" max="515" width="18.375" style="278" customWidth="1"/>
    <col min="516" max="516" width="20.75" style="278" customWidth="1"/>
    <col min="517" max="517" width="22.5" style="278" customWidth="1"/>
    <col min="518" max="518" width="19.5" style="278" customWidth="1"/>
    <col min="519" max="768" width="9" style="278"/>
    <col min="769" max="769" width="2" style="278" customWidth="1"/>
    <col min="770" max="770" width="7.75" style="278" customWidth="1"/>
    <col min="771" max="771" width="18.375" style="278" customWidth="1"/>
    <col min="772" max="772" width="20.75" style="278" customWidth="1"/>
    <col min="773" max="773" width="22.5" style="278" customWidth="1"/>
    <col min="774" max="774" width="19.5" style="278" customWidth="1"/>
    <col min="775" max="1024" width="9" style="278"/>
    <col min="1025" max="1025" width="2" style="278" customWidth="1"/>
    <col min="1026" max="1026" width="7.75" style="278" customWidth="1"/>
    <col min="1027" max="1027" width="18.375" style="278" customWidth="1"/>
    <col min="1028" max="1028" width="20.75" style="278" customWidth="1"/>
    <col min="1029" max="1029" width="22.5" style="278" customWidth="1"/>
    <col min="1030" max="1030" width="19.5" style="278" customWidth="1"/>
    <col min="1031" max="1280" width="9" style="278"/>
    <col min="1281" max="1281" width="2" style="278" customWidth="1"/>
    <col min="1282" max="1282" width="7.75" style="278" customWidth="1"/>
    <col min="1283" max="1283" width="18.375" style="278" customWidth="1"/>
    <col min="1284" max="1284" width="20.75" style="278" customWidth="1"/>
    <col min="1285" max="1285" width="22.5" style="278" customWidth="1"/>
    <col min="1286" max="1286" width="19.5" style="278" customWidth="1"/>
    <col min="1287" max="1536" width="9" style="278"/>
    <col min="1537" max="1537" width="2" style="278" customWidth="1"/>
    <col min="1538" max="1538" width="7.75" style="278" customWidth="1"/>
    <col min="1539" max="1539" width="18.375" style="278" customWidth="1"/>
    <col min="1540" max="1540" width="20.75" style="278" customWidth="1"/>
    <col min="1541" max="1541" width="22.5" style="278" customWidth="1"/>
    <col min="1542" max="1542" width="19.5" style="278" customWidth="1"/>
    <col min="1543" max="1792" width="9" style="278"/>
    <col min="1793" max="1793" width="2" style="278" customWidth="1"/>
    <col min="1794" max="1794" width="7.75" style="278" customWidth="1"/>
    <col min="1795" max="1795" width="18.375" style="278" customWidth="1"/>
    <col min="1796" max="1796" width="20.75" style="278" customWidth="1"/>
    <col min="1797" max="1797" width="22.5" style="278" customWidth="1"/>
    <col min="1798" max="1798" width="19.5" style="278" customWidth="1"/>
    <col min="1799" max="2048" width="9" style="278"/>
    <col min="2049" max="2049" width="2" style="278" customWidth="1"/>
    <col min="2050" max="2050" width="7.75" style="278" customWidth="1"/>
    <col min="2051" max="2051" width="18.375" style="278" customWidth="1"/>
    <col min="2052" max="2052" width="20.75" style="278" customWidth="1"/>
    <col min="2053" max="2053" width="22.5" style="278" customWidth="1"/>
    <col min="2054" max="2054" width="19.5" style="278" customWidth="1"/>
    <col min="2055" max="2304" width="9" style="278"/>
    <col min="2305" max="2305" width="2" style="278" customWidth="1"/>
    <col min="2306" max="2306" width="7.75" style="278" customWidth="1"/>
    <col min="2307" max="2307" width="18.375" style="278" customWidth="1"/>
    <col min="2308" max="2308" width="20.75" style="278" customWidth="1"/>
    <col min="2309" max="2309" width="22.5" style="278" customWidth="1"/>
    <col min="2310" max="2310" width="19.5" style="278" customWidth="1"/>
    <col min="2311" max="2560" width="9" style="278"/>
    <col min="2561" max="2561" width="2" style="278" customWidth="1"/>
    <col min="2562" max="2562" width="7.75" style="278" customWidth="1"/>
    <col min="2563" max="2563" width="18.375" style="278" customWidth="1"/>
    <col min="2564" max="2564" width="20.75" style="278" customWidth="1"/>
    <col min="2565" max="2565" width="22.5" style="278" customWidth="1"/>
    <col min="2566" max="2566" width="19.5" style="278" customWidth="1"/>
    <col min="2567" max="2816" width="9" style="278"/>
    <col min="2817" max="2817" width="2" style="278" customWidth="1"/>
    <col min="2818" max="2818" width="7.75" style="278" customWidth="1"/>
    <col min="2819" max="2819" width="18.375" style="278" customWidth="1"/>
    <col min="2820" max="2820" width="20.75" style="278" customWidth="1"/>
    <col min="2821" max="2821" width="22.5" style="278" customWidth="1"/>
    <col min="2822" max="2822" width="19.5" style="278" customWidth="1"/>
    <col min="2823" max="3072" width="9" style="278"/>
    <col min="3073" max="3073" width="2" style="278" customWidth="1"/>
    <col min="3074" max="3074" width="7.75" style="278" customWidth="1"/>
    <col min="3075" max="3075" width="18.375" style="278" customWidth="1"/>
    <col min="3076" max="3076" width="20.75" style="278" customWidth="1"/>
    <col min="3077" max="3077" width="22.5" style="278" customWidth="1"/>
    <col min="3078" max="3078" width="19.5" style="278" customWidth="1"/>
    <col min="3079" max="3328" width="9" style="278"/>
    <col min="3329" max="3329" width="2" style="278" customWidth="1"/>
    <col min="3330" max="3330" width="7.75" style="278" customWidth="1"/>
    <col min="3331" max="3331" width="18.375" style="278" customWidth="1"/>
    <col min="3332" max="3332" width="20.75" style="278" customWidth="1"/>
    <col min="3333" max="3333" width="22.5" style="278" customWidth="1"/>
    <col min="3334" max="3334" width="19.5" style="278" customWidth="1"/>
    <col min="3335" max="3584" width="9" style="278"/>
    <col min="3585" max="3585" width="2" style="278" customWidth="1"/>
    <col min="3586" max="3586" width="7.75" style="278" customWidth="1"/>
    <col min="3587" max="3587" width="18.375" style="278" customWidth="1"/>
    <col min="3588" max="3588" width="20.75" style="278" customWidth="1"/>
    <col min="3589" max="3589" width="22.5" style="278" customWidth="1"/>
    <col min="3590" max="3590" width="19.5" style="278" customWidth="1"/>
    <col min="3591" max="3840" width="9" style="278"/>
    <col min="3841" max="3841" width="2" style="278" customWidth="1"/>
    <col min="3842" max="3842" width="7.75" style="278" customWidth="1"/>
    <col min="3843" max="3843" width="18.375" style="278" customWidth="1"/>
    <col min="3844" max="3844" width="20.75" style="278" customWidth="1"/>
    <col min="3845" max="3845" width="22.5" style="278" customWidth="1"/>
    <col min="3846" max="3846" width="19.5" style="278" customWidth="1"/>
    <col min="3847" max="4096" width="9" style="278"/>
    <col min="4097" max="4097" width="2" style="278" customWidth="1"/>
    <col min="4098" max="4098" width="7.75" style="278" customWidth="1"/>
    <col min="4099" max="4099" width="18.375" style="278" customWidth="1"/>
    <col min="4100" max="4100" width="20.75" style="278" customWidth="1"/>
    <col min="4101" max="4101" width="22.5" style="278" customWidth="1"/>
    <col min="4102" max="4102" width="19.5" style="278" customWidth="1"/>
    <col min="4103" max="4352" width="9" style="278"/>
    <col min="4353" max="4353" width="2" style="278" customWidth="1"/>
    <col min="4354" max="4354" width="7.75" style="278" customWidth="1"/>
    <col min="4355" max="4355" width="18.375" style="278" customWidth="1"/>
    <col min="4356" max="4356" width="20.75" style="278" customWidth="1"/>
    <col min="4357" max="4357" width="22.5" style="278" customWidth="1"/>
    <col min="4358" max="4358" width="19.5" style="278" customWidth="1"/>
    <col min="4359" max="4608" width="9" style="278"/>
    <col min="4609" max="4609" width="2" style="278" customWidth="1"/>
    <col min="4610" max="4610" width="7.75" style="278" customWidth="1"/>
    <col min="4611" max="4611" width="18.375" style="278" customWidth="1"/>
    <col min="4612" max="4612" width="20.75" style="278" customWidth="1"/>
    <col min="4613" max="4613" width="22.5" style="278" customWidth="1"/>
    <col min="4614" max="4614" width="19.5" style="278" customWidth="1"/>
    <col min="4615" max="4864" width="9" style="278"/>
    <col min="4865" max="4865" width="2" style="278" customWidth="1"/>
    <col min="4866" max="4866" width="7.75" style="278" customWidth="1"/>
    <col min="4867" max="4867" width="18.375" style="278" customWidth="1"/>
    <col min="4868" max="4868" width="20.75" style="278" customWidth="1"/>
    <col min="4869" max="4869" width="22.5" style="278" customWidth="1"/>
    <col min="4870" max="4870" width="19.5" style="278" customWidth="1"/>
    <col min="4871" max="5120" width="9" style="278"/>
    <col min="5121" max="5121" width="2" style="278" customWidth="1"/>
    <col min="5122" max="5122" width="7.75" style="278" customWidth="1"/>
    <col min="5123" max="5123" width="18.375" style="278" customWidth="1"/>
    <col min="5124" max="5124" width="20.75" style="278" customWidth="1"/>
    <col min="5125" max="5125" width="22.5" style="278" customWidth="1"/>
    <col min="5126" max="5126" width="19.5" style="278" customWidth="1"/>
    <col min="5127" max="5376" width="9" style="278"/>
    <col min="5377" max="5377" width="2" style="278" customWidth="1"/>
    <col min="5378" max="5378" width="7.75" style="278" customWidth="1"/>
    <col min="5379" max="5379" width="18.375" style="278" customWidth="1"/>
    <col min="5380" max="5380" width="20.75" style="278" customWidth="1"/>
    <col min="5381" max="5381" width="22.5" style="278" customWidth="1"/>
    <col min="5382" max="5382" width="19.5" style="278" customWidth="1"/>
    <col min="5383" max="5632" width="9" style="278"/>
    <col min="5633" max="5633" width="2" style="278" customWidth="1"/>
    <col min="5634" max="5634" width="7.75" style="278" customWidth="1"/>
    <col min="5635" max="5635" width="18.375" style="278" customWidth="1"/>
    <col min="5636" max="5636" width="20.75" style="278" customWidth="1"/>
    <col min="5637" max="5637" width="22.5" style="278" customWidth="1"/>
    <col min="5638" max="5638" width="19.5" style="278" customWidth="1"/>
    <col min="5639" max="5888" width="9" style="278"/>
    <col min="5889" max="5889" width="2" style="278" customWidth="1"/>
    <col min="5890" max="5890" width="7.75" style="278" customWidth="1"/>
    <col min="5891" max="5891" width="18.375" style="278" customWidth="1"/>
    <col min="5892" max="5892" width="20.75" style="278" customWidth="1"/>
    <col min="5893" max="5893" width="22.5" style="278" customWidth="1"/>
    <col min="5894" max="5894" width="19.5" style="278" customWidth="1"/>
    <col min="5895" max="6144" width="9" style="278"/>
    <col min="6145" max="6145" width="2" style="278" customWidth="1"/>
    <col min="6146" max="6146" width="7.75" style="278" customWidth="1"/>
    <col min="6147" max="6147" width="18.375" style="278" customWidth="1"/>
    <col min="6148" max="6148" width="20.75" style="278" customWidth="1"/>
    <col min="6149" max="6149" width="22.5" style="278" customWidth="1"/>
    <col min="6150" max="6150" width="19.5" style="278" customWidth="1"/>
    <col min="6151" max="6400" width="9" style="278"/>
    <col min="6401" max="6401" width="2" style="278" customWidth="1"/>
    <col min="6402" max="6402" width="7.75" style="278" customWidth="1"/>
    <col min="6403" max="6403" width="18.375" style="278" customWidth="1"/>
    <col min="6404" max="6404" width="20.75" style="278" customWidth="1"/>
    <col min="6405" max="6405" width="22.5" style="278" customWidth="1"/>
    <col min="6406" max="6406" width="19.5" style="278" customWidth="1"/>
    <col min="6407" max="6656" width="9" style="278"/>
    <col min="6657" max="6657" width="2" style="278" customWidth="1"/>
    <col min="6658" max="6658" width="7.75" style="278" customWidth="1"/>
    <col min="6659" max="6659" width="18.375" style="278" customWidth="1"/>
    <col min="6660" max="6660" width="20.75" style="278" customWidth="1"/>
    <col min="6661" max="6661" width="22.5" style="278" customWidth="1"/>
    <col min="6662" max="6662" width="19.5" style="278" customWidth="1"/>
    <col min="6663" max="6912" width="9" style="278"/>
    <col min="6913" max="6913" width="2" style="278" customWidth="1"/>
    <col min="6914" max="6914" width="7.75" style="278" customWidth="1"/>
    <col min="6915" max="6915" width="18.375" style="278" customWidth="1"/>
    <col min="6916" max="6916" width="20.75" style="278" customWidth="1"/>
    <col min="6917" max="6917" width="22.5" style="278" customWidth="1"/>
    <col min="6918" max="6918" width="19.5" style="278" customWidth="1"/>
    <col min="6919" max="7168" width="9" style="278"/>
    <col min="7169" max="7169" width="2" style="278" customWidth="1"/>
    <col min="7170" max="7170" width="7.75" style="278" customWidth="1"/>
    <col min="7171" max="7171" width="18.375" style="278" customWidth="1"/>
    <col min="7172" max="7172" width="20.75" style="278" customWidth="1"/>
    <col min="7173" max="7173" width="22.5" style="278" customWidth="1"/>
    <col min="7174" max="7174" width="19.5" style="278" customWidth="1"/>
    <col min="7175" max="7424" width="9" style="278"/>
    <col min="7425" max="7425" width="2" style="278" customWidth="1"/>
    <col min="7426" max="7426" width="7.75" style="278" customWidth="1"/>
    <col min="7427" max="7427" width="18.375" style="278" customWidth="1"/>
    <col min="7428" max="7428" width="20.75" style="278" customWidth="1"/>
    <col min="7429" max="7429" width="22.5" style="278" customWidth="1"/>
    <col min="7430" max="7430" width="19.5" style="278" customWidth="1"/>
    <col min="7431" max="7680" width="9" style="278"/>
    <col min="7681" max="7681" width="2" style="278" customWidth="1"/>
    <col min="7682" max="7682" width="7.75" style="278" customWidth="1"/>
    <col min="7683" max="7683" width="18.375" style="278" customWidth="1"/>
    <col min="7684" max="7684" width="20.75" style="278" customWidth="1"/>
    <col min="7685" max="7685" width="22.5" style="278" customWidth="1"/>
    <col min="7686" max="7686" width="19.5" style="278" customWidth="1"/>
    <col min="7687" max="7936" width="9" style="278"/>
    <col min="7937" max="7937" width="2" style="278" customWidth="1"/>
    <col min="7938" max="7938" width="7.75" style="278" customWidth="1"/>
    <col min="7939" max="7939" width="18.375" style="278" customWidth="1"/>
    <col min="7940" max="7940" width="20.75" style="278" customWidth="1"/>
    <col min="7941" max="7941" width="22.5" style="278" customWidth="1"/>
    <col min="7942" max="7942" width="19.5" style="278" customWidth="1"/>
    <col min="7943" max="8192" width="9" style="278"/>
    <col min="8193" max="8193" width="2" style="278" customWidth="1"/>
    <col min="8194" max="8194" width="7.75" style="278" customWidth="1"/>
    <col min="8195" max="8195" width="18.375" style="278" customWidth="1"/>
    <col min="8196" max="8196" width="20.75" style="278" customWidth="1"/>
    <col min="8197" max="8197" width="22.5" style="278" customWidth="1"/>
    <col min="8198" max="8198" width="19.5" style="278" customWidth="1"/>
    <col min="8199" max="8448" width="9" style="278"/>
    <col min="8449" max="8449" width="2" style="278" customWidth="1"/>
    <col min="8450" max="8450" width="7.75" style="278" customWidth="1"/>
    <col min="8451" max="8451" width="18.375" style="278" customWidth="1"/>
    <col min="8452" max="8452" width="20.75" style="278" customWidth="1"/>
    <col min="8453" max="8453" width="22.5" style="278" customWidth="1"/>
    <col min="8454" max="8454" width="19.5" style="278" customWidth="1"/>
    <col min="8455" max="8704" width="9" style="278"/>
    <col min="8705" max="8705" width="2" style="278" customWidth="1"/>
    <col min="8706" max="8706" width="7.75" style="278" customWidth="1"/>
    <col min="8707" max="8707" width="18.375" style="278" customWidth="1"/>
    <col min="8708" max="8708" width="20.75" style="278" customWidth="1"/>
    <col min="8709" max="8709" width="22.5" style="278" customWidth="1"/>
    <col min="8710" max="8710" width="19.5" style="278" customWidth="1"/>
    <col min="8711" max="8960" width="9" style="278"/>
    <col min="8961" max="8961" width="2" style="278" customWidth="1"/>
    <col min="8962" max="8962" width="7.75" style="278" customWidth="1"/>
    <col min="8963" max="8963" width="18.375" style="278" customWidth="1"/>
    <col min="8964" max="8964" width="20.75" style="278" customWidth="1"/>
    <col min="8965" max="8965" width="22.5" style="278" customWidth="1"/>
    <col min="8966" max="8966" width="19.5" style="278" customWidth="1"/>
    <col min="8967" max="9216" width="9" style="278"/>
    <col min="9217" max="9217" width="2" style="278" customWidth="1"/>
    <col min="9218" max="9218" width="7.75" style="278" customWidth="1"/>
    <col min="9219" max="9219" width="18.375" style="278" customWidth="1"/>
    <col min="9220" max="9220" width="20.75" style="278" customWidth="1"/>
    <col min="9221" max="9221" width="22.5" style="278" customWidth="1"/>
    <col min="9222" max="9222" width="19.5" style="278" customWidth="1"/>
    <col min="9223" max="9472" width="9" style="278"/>
    <col min="9473" max="9473" width="2" style="278" customWidth="1"/>
    <col min="9474" max="9474" width="7.75" style="278" customWidth="1"/>
    <col min="9475" max="9475" width="18.375" style="278" customWidth="1"/>
    <col min="9476" max="9476" width="20.75" style="278" customWidth="1"/>
    <col min="9477" max="9477" width="22.5" style="278" customWidth="1"/>
    <col min="9478" max="9478" width="19.5" style="278" customWidth="1"/>
    <col min="9479" max="9728" width="9" style="278"/>
    <col min="9729" max="9729" width="2" style="278" customWidth="1"/>
    <col min="9730" max="9730" width="7.75" style="278" customWidth="1"/>
    <col min="9731" max="9731" width="18.375" style="278" customWidth="1"/>
    <col min="9732" max="9732" width="20.75" style="278" customWidth="1"/>
    <col min="9733" max="9733" width="22.5" style="278" customWidth="1"/>
    <col min="9734" max="9734" width="19.5" style="278" customWidth="1"/>
    <col min="9735" max="9984" width="9" style="278"/>
    <col min="9985" max="9985" width="2" style="278" customWidth="1"/>
    <col min="9986" max="9986" width="7.75" style="278" customWidth="1"/>
    <col min="9987" max="9987" width="18.375" style="278" customWidth="1"/>
    <col min="9988" max="9988" width="20.75" style="278" customWidth="1"/>
    <col min="9989" max="9989" width="22.5" style="278" customWidth="1"/>
    <col min="9990" max="9990" width="19.5" style="278" customWidth="1"/>
    <col min="9991" max="10240" width="9" style="278"/>
    <col min="10241" max="10241" width="2" style="278" customWidth="1"/>
    <col min="10242" max="10242" width="7.75" style="278" customWidth="1"/>
    <col min="10243" max="10243" width="18.375" style="278" customWidth="1"/>
    <col min="10244" max="10244" width="20.75" style="278" customWidth="1"/>
    <col min="10245" max="10245" width="22.5" style="278" customWidth="1"/>
    <col min="10246" max="10246" width="19.5" style="278" customWidth="1"/>
    <col min="10247" max="10496" width="9" style="278"/>
    <col min="10497" max="10497" width="2" style="278" customWidth="1"/>
    <col min="10498" max="10498" width="7.75" style="278" customWidth="1"/>
    <col min="10499" max="10499" width="18.375" style="278" customWidth="1"/>
    <col min="10500" max="10500" width="20.75" style="278" customWidth="1"/>
    <col min="10501" max="10501" width="22.5" style="278" customWidth="1"/>
    <col min="10502" max="10502" width="19.5" style="278" customWidth="1"/>
    <col min="10503" max="10752" width="9" style="278"/>
    <col min="10753" max="10753" width="2" style="278" customWidth="1"/>
    <col min="10754" max="10754" width="7.75" style="278" customWidth="1"/>
    <col min="10755" max="10755" width="18.375" style="278" customWidth="1"/>
    <col min="10756" max="10756" width="20.75" style="278" customWidth="1"/>
    <col min="10757" max="10757" width="22.5" style="278" customWidth="1"/>
    <col min="10758" max="10758" width="19.5" style="278" customWidth="1"/>
    <col min="10759" max="11008" width="9" style="278"/>
    <col min="11009" max="11009" width="2" style="278" customWidth="1"/>
    <col min="11010" max="11010" width="7.75" style="278" customWidth="1"/>
    <col min="11011" max="11011" width="18.375" style="278" customWidth="1"/>
    <col min="11012" max="11012" width="20.75" style="278" customWidth="1"/>
    <col min="11013" max="11013" width="22.5" style="278" customWidth="1"/>
    <col min="11014" max="11014" width="19.5" style="278" customWidth="1"/>
    <col min="11015" max="11264" width="9" style="278"/>
    <col min="11265" max="11265" width="2" style="278" customWidth="1"/>
    <col min="11266" max="11266" width="7.75" style="278" customWidth="1"/>
    <col min="11267" max="11267" width="18.375" style="278" customWidth="1"/>
    <col min="11268" max="11268" width="20.75" style="278" customWidth="1"/>
    <col min="11269" max="11269" width="22.5" style="278" customWidth="1"/>
    <col min="11270" max="11270" width="19.5" style="278" customWidth="1"/>
    <col min="11271" max="11520" width="9" style="278"/>
    <col min="11521" max="11521" width="2" style="278" customWidth="1"/>
    <col min="11522" max="11522" width="7.75" style="278" customWidth="1"/>
    <col min="11523" max="11523" width="18.375" style="278" customWidth="1"/>
    <col min="11524" max="11524" width="20.75" style="278" customWidth="1"/>
    <col min="11525" max="11525" width="22.5" style="278" customWidth="1"/>
    <col min="11526" max="11526" width="19.5" style="278" customWidth="1"/>
    <col min="11527" max="11776" width="9" style="278"/>
    <col min="11777" max="11777" width="2" style="278" customWidth="1"/>
    <col min="11778" max="11778" width="7.75" style="278" customWidth="1"/>
    <col min="11779" max="11779" width="18.375" style="278" customWidth="1"/>
    <col min="11780" max="11780" width="20.75" style="278" customWidth="1"/>
    <col min="11781" max="11781" width="22.5" style="278" customWidth="1"/>
    <col min="11782" max="11782" width="19.5" style="278" customWidth="1"/>
    <col min="11783" max="12032" width="9" style="278"/>
    <col min="12033" max="12033" width="2" style="278" customWidth="1"/>
    <col min="12034" max="12034" width="7.75" style="278" customWidth="1"/>
    <col min="12035" max="12035" width="18.375" style="278" customWidth="1"/>
    <col min="12036" max="12036" width="20.75" style="278" customWidth="1"/>
    <col min="12037" max="12037" width="22.5" style="278" customWidth="1"/>
    <col min="12038" max="12038" width="19.5" style="278" customWidth="1"/>
    <col min="12039" max="12288" width="9" style="278"/>
    <col min="12289" max="12289" width="2" style="278" customWidth="1"/>
    <col min="12290" max="12290" width="7.75" style="278" customWidth="1"/>
    <col min="12291" max="12291" width="18.375" style="278" customWidth="1"/>
    <col min="12292" max="12292" width="20.75" style="278" customWidth="1"/>
    <col min="12293" max="12293" width="22.5" style="278" customWidth="1"/>
    <col min="12294" max="12294" width="19.5" style="278" customWidth="1"/>
    <col min="12295" max="12544" width="9" style="278"/>
    <col min="12545" max="12545" width="2" style="278" customWidth="1"/>
    <col min="12546" max="12546" width="7.75" style="278" customWidth="1"/>
    <col min="12547" max="12547" width="18.375" style="278" customWidth="1"/>
    <col min="12548" max="12548" width="20.75" style="278" customWidth="1"/>
    <col min="12549" max="12549" width="22.5" style="278" customWidth="1"/>
    <col min="12550" max="12550" width="19.5" style="278" customWidth="1"/>
    <col min="12551" max="12800" width="9" style="278"/>
    <col min="12801" max="12801" width="2" style="278" customWidth="1"/>
    <col min="12802" max="12802" width="7.75" style="278" customWidth="1"/>
    <col min="12803" max="12803" width="18.375" style="278" customWidth="1"/>
    <col min="12804" max="12804" width="20.75" style="278" customWidth="1"/>
    <col min="12805" max="12805" width="22.5" style="278" customWidth="1"/>
    <col min="12806" max="12806" width="19.5" style="278" customWidth="1"/>
    <col min="12807" max="13056" width="9" style="278"/>
    <col min="13057" max="13057" width="2" style="278" customWidth="1"/>
    <col min="13058" max="13058" width="7.75" style="278" customWidth="1"/>
    <col min="13059" max="13059" width="18.375" style="278" customWidth="1"/>
    <col min="13060" max="13060" width="20.75" style="278" customWidth="1"/>
    <col min="13061" max="13061" width="22.5" style="278" customWidth="1"/>
    <col min="13062" max="13062" width="19.5" style="278" customWidth="1"/>
    <col min="13063" max="13312" width="9" style="278"/>
    <col min="13313" max="13313" width="2" style="278" customWidth="1"/>
    <col min="13314" max="13314" width="7.75" style="278" customWidth="1"/>
    <col min="13315" max="13315" width="18.375" style="278" customWidth="1"/>
    <col min="13316" max="13316" width="20.75" style="278" customWidth="1"/>
    <col min="13317" max="13317" width="22.5" style="278" customWidth="1"/>
    <col min="13318" max="13318" width="19.5" style="278" customWidth="1"/>
    <col min="13319" max="13568" width="9" style="278"/>
    <col min="13569" max="13569" width="2" style="278" customWidth="1"/>
    <col min="13570" max="13570" width="7.75" style="278" customWidth="1"/>
    <col min="13571" max="13571" width="18.375" style="278" customWidth="1"/>
    <col min="13572" max="13572" width="20.75" style="278" customWidth="1"/>
    <col min="13573" max="13573" width="22.5" style="278" customWidth="1"/>
    <col min="13574" max="13574" width="19.5" style="278" customWidth="1"/>
    <col min="13575" max="13824" width="9" style="278"/>
    <col min="13825" max="13825" width="2" style="278" customWidth="1"/>
    <col min="13826" max="13826" width="7.75" style="278" customWidth="1"/>
    <col min="13827" max="13827" width="18.375" style="278" customWidth="1"/>
    <col min="13828" max="13828" width="20.75" style="278" customWidth="1"/>
    <col min="13829" max="13829" width="22.5" style="278" customWidth="1"/>
    <col min="13830" max="13830" width="19.5" style="278" customWidth="1"/>
    <col min="13831" max="14080" width="9" style="278"/>
    <col min="14081" max="14081" width="2" style="278" customWidth="1"/>
    <col min="14082" max="14082" width="7.75" style="278" customWidth="1"/>
    <col min="14083" max="14083" width="18.375" style="278" customWidth="1"/>
    <col min="14084" max="14084" width="20.75" style="278" customWidth="1"/>
    <col min="14085" max="14085" width="22.5" style="278" customWidth="1"/>
    <col min="14086" max="14086" width="19.5" style="278" customWidth="1"/>
    <col min="14087" max="14336" width="9" style="278"/>
    <col min="14337" max="14337" width="2" style="278" customWidth="1"/>
    <col min="14338" max="14338" width="7.75" style="278" customWidth="1"/>
    <col min="14339" max="14339" width="18.375" style="278" customWidth="1"/>
    <col min="14340" max="14340" width="20.75" style="278" customWidth="1"/>
    <col min="14341" max="14341" width="22.5" style="278" customWidth="1"/>
    <col min="14342" max="14342" width="19.5" style="278" customWidth="1"/>
    <col min="14343" max="14592" width="9" style="278"/>
    <col min="14593" max="14593" width="2" style="278" customWidth="1"/>
    <col min="14594" max="14594" width="7.75" style="278" customWidth="1"/>
    <col min="14595" max="14595" width="18.375" style="278" customWidth="1"/>
    <col min="14596" max="14596" width="20.75" style="278" customWidth="1"/>
    <col min="14597" max="14597" width="22.5" style="278" customWidth="1"/>
    <col min="14598" max="14598" width="19.5" style="278" customWidth="1"/>
    <col min="14599" max="14848" width="9" style="278"/>
    <col min="14849" max="14849" width="2" style="278" customWidth="1"/>
    <col min="14850" max="14850" width="7.75" style="278" customWidth="1"/>
    <col min="14851" max="14851" width="18.375" style="278" customWidth="1"/>
    <col min="14852" max="14852" width="20.75" style="278" customWidth="1"/>
    <col min="14853" max="14853" width="22.5" style="278" customWidth="1"/>
    <col min="14854" max="14854" width="19.5" style="278" customWidth="1"/>
    <col min="14855" max="15104" width="9" style="278"/>
    <col min="15105" max="15105" width="2" style="278" customWidth="1"/>
    <col min="15106" max="15106" width="7.75" style="278" customWidth="1"/>
    <col min="15107" max="15107" width="18.375" style="278" customWidth="1"/>
    <col min="15108" max="15108" width="20.75" style="278" customWidth="1"/>
    <col min="15109" max="15109" width="22.5" style="278" customWidth="1"/>
    <col min="15110" max="15110" width="19.5" style="278" customWidth="1"/>
    <col min="15111" max="15360" width="9" style="278"/>
    <col min="15361" max="15361" width="2" style="278" customWidth="1"/>
    <col min="15362" max="15362" width="7.75" style="278" customWidth="1"/>
    <col min="15363" max="15363" width="18.375" style="278" customWidth="1"/>
    <col min="15364" max="15364" width="20.75" style="278" customWidth="1"/>
    <col min="15365" max="15365" width="22.5" style="278" customWidth="1"/>
    <col min="15366" max="15366" width="19.5" style="278" customWidth="1"/>
    <col min="15367" max="15616" width="9" style="278"/>
    <col min="15617" max="15617" width="2" style="278" customWidth="1"/>
    <col min="15618" max="15618" width="7.75" style="278" customWidth="1"/>
    <col min="15619" max="15619" width="18.375" style="278" customWidth="1"/>
    <col min="15620" max="15620" width="20.75" style="278" customWidth="1"/>
    <col min="15621" max="15621" width="22.5" style="278" customWidth="1"/>
    <col min="15622" max="15622" width="19.5" style="278" customWidth="1"/>
    <col min="15623" max="15872" width="9" style="278"/>
    <col min="15873" max="15873" width="2" style="278" customWidth="1"/>
    <col min="15874" max="15874" width="7.75" style="278" customWidth="1"/>
    <col min="15875" max="15875" width="18.375" style="278" customWidth="1"/>
    <col min="15876" max="15876" width="20.75" style="278" customWidth="1"/>
    <col min="15877" max="15877" width="22.5" style="278" customWidth="1"/>
    <col min="15878" max="15878" width="19.5" style="278" customWidth="1"/>
    <col min="15879" max="16128" width="9" style="278"/>
    <col min="16129" max="16129" width="2" style="278" customWidth="1"/>
    <col min="16130" max="16130" width="7.75" style="278" customWidth="1"/>
    <col min="16131" max="16131" width="18.375" style="278" customWidth="1"/>
    <col min="16132" max="16132" width="20.75" style="278" customWidth="1"/>
    <col min="16133" max="16133" width="22.5" style="278" customWidth="1"/>
    <col min="16134" max="16134" width="19.5" style="278" customWidth="1"/>
    <col min="16135" max="16384" width="9" style="278"/>
  </cols>
  <sheetData>
    <row r="1" spans="1:6" ht="15">
      <c r="E1" s="549" t="s">
        <v>351</v>
      </c>
      <c r="F1" s="549"/>
    </row>
    <row r="2" spans="1:6" ht="15">
      <c r="E2" s="550" t="s">
        <v>110</v>
      </c>
      <c r="F2" s="550"/>
    </row>
    <row r="3" spans="1:6" ht="15">
      <c r="E3" s="550" t="s">
        <v>111</v>
      </c>
      <c r="F3" s="550"/>
    </row>
    <row r="4" spans="1:6" ht="15">
      <c r="E4" s="550" t="s">
        <v>112</v>
      </c>
      <c r="F4" s="550"/>
    </row>
    <row r="5" spans="1:6" ht="15">
      <c r="E5" s="550" t="s">
        <v>368</v>
      </c>
      <c r="F5" s="550"/>
    </row>
    <row r="6" spans="1:6" ht="21.75" customHeight="1">
      <c r="D6" s="279"/>
      <c r="E6" s="279"/>
      <c r="F6" s="279"/>
    </row>
    <row r="7" spans="1:6" ht="22.5">
      <c r="A7" s="551" t="s">
        <v>418</v>
      </c>
      <c r="B7" s="551"/>
      <c r="C7" s="551"/>
      <c r="D7" s="551"/>
      <c r="E7" s="551"/>
      <c r="F7" s="551"/>
    </row>
    <row r="8" spans="1:6" ht="22.5">
      <c r="A8" s="280"/>
      <c r="B8" s="280"/>
      <c r="C8" s="280"/>
      <c r="D8" s="280"/>
      <c r="E8" s="280"/>
      <c r="F8" s="280"/>
    </row>
    <row r="9" spans="1:6" ht="10.5" customHeight="1" thickBot="1">
      <c r="A9" s="281"/>
      <c r="B9" s="281"/>
      <c r="C9" s="281"/>
      <c r="D9" s="281"/>
      <c r="E9" s="281"/>
      <c r="F9" s="281"/>
    </row>
    <row r="10" spans="1:6" ht="13.5" customHeight="1" thickBot="1">
      <c r="A10" s="552" t="s">
        <v>0</v>
      </c>
      <c r="B10" s="553" t="s">
        <v>352</v>
      </c>
      <c r="C10" s="553"/>
      <c r="D10" s="553" t="s">
        <v>419</v>
      </c>
      <c r="E10" s="554" t="s">
        <v>371</v>
      </c>
      <c r="F10" s="553" t="s">
        <v>109</v>
      </c>
    </row>
    <row r="11" spans="1:6" ht="21.75" customHeight="1" thickBot="1">
      <c r="A11" s="552"/>
      <c r="B11" s="553"/>
      <c r="C11" s="553"/>
      <c r="D11" s="553"/>
      <c r="E11" s="555"/>
      <c r="F11" s="556"/>
    </row>
    <row r="12" spans="1:6" ht="13.5" thickBot="1">
      <c r="A12" s="282">
        <v>1</v>
      </c>
      <c r="B12" s="547">
        <v>2</v>
      </c>
      <c r="C12" s="548"/>
      <c r="D12" s="283"/>
      <c r="E12" s="283">
        <v>4</v>
      </c>
      <c r="F12" s="283">
        <v>5</v>
      </c>
    </row>
    <row r="13" spans="1:6" ht="15.75">
      <c r="A13" s="559">
        <v>1</v>
      </c>
      <c r="B13" s="561" t="s">
        <v>353</v>
      </c>
      <c r="C13" s="562"/>
      <c r="D13" s="284">
        <f>SUM(D14,D17)</f>
        <v>2530587.6</v>
      </c>
      <c r="E13" s="284">
        <f>SUM(E14,E17)</f>
        <v>1111441.76</v>
      </c>
      <c r="F13" s="285">
        <f>E13/D13</f>
        <v>0.4392030372708694</v>
      </c>
    </row>
    <row r="14" spans="1:6" ht="15.75">
      <c r="A14" s="560"/>
      <c r="B14" s="557" t="s">
        <v>354</v>
      </c>
      <c r="C14" s="558"/>
      <c r="D14" s="286">
        <f>SUM(D15:D16)</f>
        <v>1630587.6</v>
      </c>
      <c r="E14" s="286">
        <f>SUM(E15:E16)</f>
        <v>752069.7</v>
      </c>
      <c r="F14" s="287">
        <f>E14/D14</f>
        <v>0.46122618619202055</v>
      </c>
    </row>
    <row r="15" spans="1:6" ht="15.75">
      <c r="A15" s="560"/>
      <c r="B15" s="557" t="s">
        <v>355</v>
      </c>
      <c r="C15" s="558"/>
      <c r="D15" s="286">
        <v>1630587.6</v>
      </c>
      <c r="E15" s="286">
        <v>752069.7</v>
      </c>
      <c r="F15" s="287">
        <f>E15/D15</f>
        <v>0.46122618619202055</v>
      </c>
    </row>
    <row r="16" spans="1:6" ht="15.75">
      <c r="A16" s="560"/>
      <c r="B16" s="557" t="s">
        <v>356</v>
      </c>
      <c r="C16" s="558"/>
      <c r="D16" s="286">
        <v>0</v>
      </c>
      <c r="E16" s="286">
        <v>0</v>
      </c>
      <c r="F16" s="287" t="s">
        <v>139</v>
      </c>
    </row>
    <row r="17" spans="1:6" ht="15.75">
      <c r="A17" s="560"/>
      <c r="B17" s="557" t="s">
        <v>357</v>
      </c>
      <c r="C17" s="558"/>
      <c r="D17" s="286">
        <f>SUM(D18:D19)</f>
        <v>900000</v>
      </c>
      <c r="E17" s="286">
        <f>SUM(E18:E19)</f>
        <v>359372.06</v>
      </c>
      <c r="F17" s="287">
        <f>E17/D17</f>
        <v>0.39930228888888891</v>
      </c>
    </row>
    <row r="18" spans="1:6" ht="15.75">
      <c r="A18" s="288"/>
      <c r="B18" s="557" t="s">
        <v>355</v>
      </c>
      <c r="C18" s="558"/>
      <c r="D18" s="286">
        <v>900000</v>
      </c>
      <c r="E18" s="286">
        <v>359372.06</v>
      </c>
      <c r="F18" s="287">
        <f>E18/D18</f>
        <v>0.39930228888888891</v>
      </c>
    </row>
    <row r="19" spans="1:6" ht="16.5" thickBot="1">
      <c r="A19" s="282"/>
      <c r="B19" s="557" t="s">
        <v>356</v>
      </c>
      <c r="C19" s="558"/>
      <c r="D19" s="289">
        <v>0</v>
      </c>
      <c r="E19" s="289">
        <v>0</v>
      </c>
      <c r="F19" s="290" t="s">
        <v>139</v>
      </c>
    </row>
    <row r="20" spans="1:6" ht="22.5" customHeight="1">
      <c r="A20" s="291">
        <v>2</v>
      </c>
      <c r="B20" s="561" t="s">
        <v>358</v>
      </c>
      <c r="C20" s="562"/>
      <c r="D20" s="284">
        <f>SUM(D21,D24)</f>
        <v>1255954</v>
      </c>
      <c r="E20" s="284">
        <f>SUM(E21,E24)</f>
        <v>671101.58</v>
      </c>
      <c r="F20" s="285">
        <f>E20/D20</f>
        <v>0.53433611422074367</v>
      </c>
    </row>
    <row r="21" spans="1:6" ht="15.75">
      <c r="A21" s="288"/>
      <c r="B21" s="557" t="s">
        <v>359</v>
      </c>
      <c r="C21" s="558"/>
      <c r="D21" s="286">
        <f>SUM(D22)</f>
        <v>1180954</v>
      </c>
      <c r="E21" s="286">
        <f>SUM(E22:E23)</f>
        <v>577622</v>
      </c>
      <c r="F21" s="287">
        <f>E21/D21</f>
        <v>0.48911473266528588</v>
      </c>
    </row>
    <row r="22" spans="1:6" ht="15.75">
      <c r="A22" s="288"/>
      <c r="B22" s="557" t="s">
        <v>355</v>
      </c>
      <c r="C22" s="558"/>
      <c r="D22" s="286">
        <v>1180954</v>
      </c>
      <c r="E22" s="286">
        <v>577622</v>
      </c>
      <c r="F22" s="287">
        <f>E22/D22</f>
        <v>0.48911473266528588</v>
      </c>
    </row>
    <row r="23" spans="1:6" ht="15.75">
      <c r="A23" s="288"/>
      <c r="B23" s="557" t="s">
        <v>356</v>
      </c>
      <c r="C23" s="558"/>
      <c r="D23" s="286">
        <v>0</v>
      </c>
      <c r="E23" s="286">
        <v>0</v>
      </c>
      <c r="F23" s="287" t="s">
        <v>139</v>
      </c>
    </row>
    <row r="24" spans="1:6" ht="15.75">
      <c r="A24" s="288"/>
      <c r="B24" s="557" t="s">
        <v>357</v>
      </c>
      <c r="C24" s="558"/>
      <c r="D24" s="286">
        <f>SUM(D25:D26)</f>
        <v>75000</v>
      </c>
      <c r="E24" s="286">
        <f>SUM(E25:E26)</f>
        <v>93479.58</v>
      </c>
      <c r="F24" s="287">
        <f>E24/D24</f>
        <v>1.2463944</v>
      </c>
    </row>
    <row r="25" spans="1:6" ht="15.75">
      <c r="A25" s="288"/>
      <c r="B25" s="557" t="s">
        <v>355</v>
      </c>
      <c r="C25" s="558"/>
      <c r="D25" s="286">
        <v>75000</v>
      </c>
      <c r="E25" s="286">
        <v>93479.58</v>
      </c>
      <c r="F25" s="287">
        <f>E25/D25</f>
        <v>1.2463944</v>
      </c>
    </row>
    <row r="26" spans="1:6" ht="16.5" thickBot="1">
      <c r="A26" s="282"/>
      <c r="B26" s="557" t="s">
        <v>356</v>
      </c>
      <c r="C26" s="558"/>
      <c r="D26" s="289">
        <v>0</v>
      </c>
      <c r="E26" s="289">
        <v>0</v>
      </c>
      <c r="F26" s="290" t="s">
        <v>139</v>
      </c>
    </row>
    <row r="27" spans="1:6" ht="39" customHeight="1" thickBot="1">
      <c r="A27" s="291">
        <v>3</v>
      </c>
      <c r="B27" s="564" t="s">
        <v>360</v>
      </c>
      <c r="C27" s="565"/>
      <c r="D27" s="284">
        <v>0</v>
      </c>
      <c r="E27" s="284">
        <v>0</v>
      </c>
      <c r="F27" s="285" t="s">
        <v>139</v>
      </c>
    </row>
    <row r="28" spans="1:6" ht="70.5" customHeight="1" thickBot="1">
      <c r="A28" s="291">
        <v>4</v>
      </c>
      <c r="B28" s="561" t="s">
        <v>361</v>
      </c>
      <c r="C28" s="562"/>
      <c r="D28" s="284">
        <v>0</v>
      </c>
      <c r="E28" s="284">
        <v>718254.13</v>
      </c>
      <c r="F28" s="285" t="s">
        <v>139</v>
      </c>
    </row>
    <row r="29" spans="1:6" ht="38.25" customHeight="1" thickBot="1">
      <c r="A29" s="292">
        <v>5</v>
      </c>
      <c r="B29" s="564" t="s">
        <v>362</v>
      </c>
      <c r="C29" s="565"/>
      <c r="D29" s="293">
        <v>0</v>
      </c>
      <c r="E29" s="293">
        <v>0</v>
      </c>
      <c r="F29" s="294" t="s">
        <v>139</v>
      </c>
    </row>
    <row r="30" spans="1:6" ht="19.5" customHeight="1">
      <c r="A30" s="566">
        <v>6</v>
      </c>
      <c r="B30" s="568" t="s">
        <v>363</v>
      </c>
      <c r="C30" s="569"/>
      <c r="D30" s="295">
        <f>SUM(D13,D20)</f>
        <v>3786541.6</v>
      </c>
      <c r="E30" s="295">
        <f>SUM(E13,E20)</f>
        <v>1782543.3399999999</v>
      </c>
      <c r="F30" s="296">
        <f>E30/D30</f>
        <v>0.47075762748783739</v>
      </c>
    </row>
    <row r="31" spans="1:6" ht="18" customHeight="1">
      <c r="A31" s="567"/>
      <c r="B31" s="570" t="s">
        <v>364</v>
      </c>
      <c r="C31" s="571"/>
      <c r="D31" s="297">
        <f>SUM(D14,D21)</f>
        <v>2811541.6</v>
      </c>
      <c r="E31" s="297">
        <f>SUM(E14,E21)</f>
        <v>1329691.7</v>
      </c>
      <c r="F31" s="298">
        <f>E31/D31</f>
        <v>0.47294043239481143</v>
      </c>
    </row>
    <row r="32" spans="1:6" ht="16.5" thickBot="1">
      <c r="A32" s="567"/>
      <c r="B32" s="572" t="s">
        <v>365</v>
      </c>
      <c r="C32" s="573"/>
      <c r="D32" s="297">
        <f>SUM(D17,D24)</f>
        <v>975000</v>
      </c>
      <c r="E32" s="297">
        <f>SUM(E17,E24)</f>
        <v>452851.64</v>
      </c>
      <c r="F32" s="298">
        <f>E32/D32</f>
        <v>0.46446322051282052</v>
      </c>
    </row>
    <row r="33" spans="1:6" ht="23.25" customHeight="1" thickBot="1">
      <c r="A33" s="299">
        <v>7</v>
      </c>
      <c r="B33" s="574" t="s">
        <v>366</v>
      </c>
      <c r="C33" s="574"/>
      <c r="D33" s="300">
        <v>41746487.810000002</v>
      </c>
      <c r="E33" s="300">
        <v>20857799.050000001</v>
      </c>
      <c r="F33" s="301">
        <f>E33/D33</f>
        <v>0.49963003223000951</v>
      </c>
    </row>
    <row r="34" spans="1:6" ht="21.75" customHeight="1" thickBot="1">
      <c r="A34" s="302">
        <v>8</v>
      </c>
      <c r="B34" s="563" t="s">
        <v>367</v>
      </c>
      <c r="C34" s="563"/>
      <c r="D34" s="303">
        <f>SUM(D30/D33*100)</f>
        <v>9.0703237533025884</v>
      </c>
      <c r="E34" s="303">
        <f>SUM(E30/E33*100)</f>
        <v>8.5461717975463944</v>
      </c>
      <c r="F34" s="304">
        <f>E34/D34</f>
        <v>0.94221243143990918</v>
      </c>
    </row>
    <row r="35" spans="1:6">
      <c r="A35" s="305"/>
    </row>
  </sheetData>
  <mergeCells count="36">
    <mergeCell ref="A30:A32"/>
    <mergeCell ref="B30:C30"/>
    <mergeCell ref="B31:C31"/>
    <mergeCell ref="B32:C32"/>
    <mergeCell ref="B33:C33"/>
    <mergeCell ref="B34:C34"/>
    <mergeCell ref="B24:C24"/>
    <mergeCell ref="B25:C25"/>
    <mergeCell ref="B26:C26"/>
    <mergeCell ref="B27:C27"/>
    <mergeCell ref="B28:C28"/>
    <mergeCell ref="B29:C29"/>
    <mergeCell ref="B23:C23"/>
    <mergeCell ref="A13:A17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2:C12"/>
    <mergeCell ref="E1:F1"/>
    <mergeCell ref="E2:F2"/>
    <mergeCell ref="E3:F3"/>
    <mergeCell ref="E4:F4"/>
    <mergeCell ref="E5:F5"/>
    <mergeCell ref="A7:F7"/>
    <mergeCell ref="A10:A11"/>
    <mergeCell ref="B10:C11"/>
    <mergeCell ref="D10:D11"/>
    <mergeCell ref="E10:E11"/>
    <mergeCell ref="F10:F11"/>
  </mergeCells>
  <pageMargins left="0.39370078740157483" right="0.39370078740157483" top="0.39370078740157483" bottom="0.47244094488188981" header="0.19685039370078741" footer="0.27559055118110237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zał. 1 wpf</vt:lpstr>
      <vt:lpstr>zał. 2 Dochody</vt:lpstr>
      <vt:lpstr>zał. 2 Wydatki</vt:lpstr>
      <vt:lpstr>zał. 3 Przedsięwzięcia</vt:lpstr>
      <vt:lpstr>zał. 4 Pożyczki i kredyty</vt:lpstr>
      <vt:lpstr>zał. 5 spłaty zob.</vt:lpstr>
      <vt:lpstr>'zał. 1 wpf'!Obszar_wydruku</vt:lpstr>
      <vt:lpstr>'zał. 2 Dochody'!Obszar_wydruku</vt:lpstr>
      <vt:lpstr>'zał. 2 Wydatki'!Obszar_wydruku</vt:lpstr>
      <vt:lpstr>'zał. 4 Pożyczki i kredyty'!Obszar_wydruku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Hanus</dc:creator>
  <cp:lastModifiedBy>fk</cp:lastModifiedBy>
  <cp:lastPrinted>2012-08-21T06:52:06Z</cp:lastPrinted>
  <dcterms:created xsi:type="dcterms:W3CDTF">2010-07-28T16:34:46Z</dcterms:created>
  <dcterms:modified xsi:type="dcterms:W3CDTF">2012-08-21T11:14:53Z</dcterms:modified>
</cp:coreProperties>
</file>