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7995"/>
  </bookViews>
  <sheets>
    <sheet name="Zał. nr 1" sheetId="1" r:id="rId1"/>
  </sheets>
  <calcPr calcId="125725"/>
</workbook>
</file>

<file path=xl/calcChain.xml><?xml version="1.0" encoding="utf-8"?>
<calcChain xmlns="http://schemas.openxmlformats.org/spreadsheetml/2006/main">
  <c r="E49" i="1"/>
  <c r="E55"/>
  <c r="E56"/>
  <c r="E48"/>
  <c r="D49" l="1"/>
  <c r="D48"/>
  <c r="D57"/>
  <c r="E57"/>
  <c r="F72"/>
  <c r="F73"/>
  <c r="F74"/>
  <c r="F75"/>
  <c r="F76"/>
  <c r="F77"/>
  <c r="F78"/>
  <c r="F79"/>
  <c r="F80"/>
  <c r="F90"/>
  <c r="F62"/>
  <c r="F63"/>
  <c r="F64"/>
  <c r="F65"/>
  <c r="F66"/>
  <c r="F67"/>
  <c r="F60"/>
  <c r="E52"/>
  <c r="F71"/>
  <c r="F70"/>
  <c r="F69"/>
  <c r="F61"/>
  <c r="D56"/>
  <c r="D55"/>
  <c r="F53"/>
  <c r="D52"/>
  <c r="F36"/>
  <c r="F45"/>
  <c r="F41"/>
  <c r="F40"/>
  <c r="D30"/>
  <c r="E30"/>
  <c r="F33"/>
  <c r="F28"/>
  <c r="F29"/>
  <c r="F27"/>
  <c r="F22"/>
  <c r="F23"/>
  <c r="F12"/>
  <c r="F13"/>
  <c r="F14"/>
  <c r="F15"/>
  <c r="F16"/>
  <c r="F17"/>
  <c r="F18"/>
  <c r="F19"/>
  <c r="F20"/>
  <c r="F21"/>
  <c r="F11"/>
  <c r="F52" l="1"/>
  <c r="F30"/>
  <c r="A12"/>
  <c r="A13"/>
  <c r="A14"/>
  <c r="A15"/>
  <c r="A17"/>
  <c r="A18"/>
  <c r="A19"/>
  <c r="A20"/>
  <c r="A21"/>
  <c r="A23"/>
  <c r="A24"/>
  <c r="A26"/>
  <c r="A27"/>
  <c r="A29"/>
  <c r="A36"/>
  <c r="A37"/>
  <c r="A38"/>
  <c r="A39"/>
  <c r="A41"/>
  <c r="A42"/>
  <c r="A44"/>
  <c r="A46"/>
  <c r="A47"/>
  <c r="A48"/>
  <c r="A49"/>
  <c r="A52"/>
  <c r="A53"/>
  <c r="A55"/>
  <c r="A56"/>
  <c r="A58"/>
  <c r="A60"/>
  <c r="A61"/>
  <c r="A62"/>
  <c r="A63"/>
  <c r="A64"/>
  <c r="A65"/>
  <c r="A66"/>
  <c r="A67"/>
  <c r="A69"/>
  <c r="A70"/>
  <c r="A72"/>
  <c r="A73"/>
  <c r="A75"/>
  <c r="A76"/>
  <c r="A77"/>
  <c r="A78"/>
  <c r="A79"/>
  <c r="A80"/>
  <c r="A82"/>
  <c r="A83"/>
  <c r="A84"/>
  <c r="A85"/>
  <c r="A86"/>
  <c r="A87"/>
  <c r="A88"/>
  <c r="A90"/>
  <c r="A91"/>
  <c r="A92"/>
  <c r="A93"/>
  <c r="A94"/>
  <c r="A95"/>
  <c r="A96"/>
</calcChain>
</file>

<file path=xl/sharedStrings.xml><?xml version="1.0" encoding="utf-8"?>
<sst xmlns="http://schemas.openxmlformats.org/spreadsheetml/2006/main" count="130" uniqueCount="118">
  <si>
    <t>L.p.</t>
  </si>
  <si>
    <t>Formuła</t>
  </si>
  <si>
    <t>Wyszczególnienie</t>
  </si>
  <si>
    <t>Prognoza 2013</t>
  </si>
  <si>
    <t>[1.1]+[1.2]</t>
  </si>
  <si>
    <t>Dochody ogółem</t>
  </si>
  <si>
    <t>1.1.3.1</t>
  </si>
  <si>
    <t>[2.1]+[2.2]</t>
  </si>
  <si>
    <t>Wydatki ogółem</t>
  </si>
  <si>
    <t>2.1.1.1</t>
  </si>
  <si>
    <t>2.1.3.1</t>
  </si>
  <si>
    <t>[1] -[2]</t>
  </si>
  <si>
    <t>Wynik budżetu</t>
  </si>
  <si>
    <t>[4.1] + [4.2] + [4.3] + [4.4]</t>
  </si>
  <si>
    <t>Przychody budżetu</t>
  </si>
  <si>
    <t>[5.1] + [5.2]</t>
  </si>
  <si>
    <t>Rozchody budżetu</t>
  </si>
  <si>
    <t>5.1.1.1</t>
  </si>
  <si>
    <t>Kwota długu</t>
  </si>
  <si>
    <t>[6] / [1]</t>
  </si>
  <si>
    <t>([6] - [6.1]) / [1]</t>
  </si>
  <si>
    <t>Kwota zobowiązań wynikających z przejęcia przez jednostkę samorządu terytorialnego zobowiązań po likwidowanych i przekształcanych jednostkach zaliczanych do sektora  finansów publicznych</t>
  </si>
  <si>
    <t>Relacja zrównoważenia wydatków bieżących, o której mowa w art. 242 ustawy</t>
  </si>
  <si>
    <t>[1.1] - [2.1]</t>
  </si>
  <si>
    <t>[1.1] + [4.1] + [4.2] - (  [2.1] - [2.1.2]  )</t>
  </si>
  <si>
    <t>Wskaźnik spłaty zobowiązań</t>
  </si>
  <si>
    <t>([2.1.1] + [2.1.3.1] + [5.1] ) / [1]</t>
  </si>
  <si>
    <t>([2.1.1] + [2.1.3.1] + [5.1] - [5.1.1] ) / [1]</t>
  </si>
  <si>
    <t xml:space="preserve"> Wskaźnik planowanej łącznej kwoty spłaty zobowiązań, o której mowa w art. 169 ust. 1 ufp z 2005 r. do dochodów ogółem, po uwzględnieniu wyłączeń przypadających na dany rok określonych w pkt 5.1.1. </t>
  </si>
  <si>
    <t>Przeznaczenie prognozowanej nadwyżki budżetowej,  w tym na:</t>
  </si>
  <si>
    <t>Informacje uzupełniające o wybranych rodzajach wydatków budżetowych</t>
  </si>
  <si>
    <t>[11.3.1] + [11.3.2]</t>
  </si>
  <si>
    <t>Finansowanie programów, projektów lub zadań realizowanych z udziałem środków, o których mowa w art. 5 ust. 1 pkt 2 i 3 ustawy</t>
  </si>
  <si>
    <t xml:space="preserve">  -  w tym środki określone w art. 5 ust. 1 pkt 2 ustawy</t>
  </si>
  <si>
    <t>12.1.1.1</t>
  </si>
  <si>
    <t xml:space="preserve">   - w tym środki określone w art. 5 ust. 1 pkt 2 ustawy wynikające wyłącznie z  zawartych umów na realizację programu, projektu lub zadania</t>
  </si>
  <si>
    <t xml:space="preserve">   -  w tym środki określone w art. 5 ust. 1 pkt 2 ustawy</t>
  </si>
  <si>
    <t>12.2.1.1</t>
  </si>
  <si>
    <t xml:space="preserve">    - w tym środki określone w art. 5 ust. 1 pkt 2 ustawy wynikające wyłącznie z zawartych umów na realizację programu, projektu lub zadania</t>
  </si>
  <si>
    <t xml:space="preserve">  -  w tym finansowane środkami określonymi w art. 5 ust. 1 pkt 2 ustawy </t>
  </si>
  <si>
    <t xml:space="preserve">  -  w tym finansowane środkami określonymi w art. 5 ust. 1 pkt 2 ustawy</t>
  </si>
  <si>
    <t xml:space="preserve">  Wydatki majątkowe na realizację programu, projektu lub zadania wynikające wyłącznie z zawartych umów z podmiotem dysponującym środkami, o których mowa w art. 5 ust. 1 pkt 2 ustawy </t>
  </si>
  <si>
    <t xml:space="preserve">Kwoty dotyczące przejęcia i spłaty zobowiązań po samodzielnych publicznych zakładach opieki zdrowotnej oraz pokrycia ujemnego wyniku </t>
  </si>
  <si>
    <t xml:space="preserve"> Wydatki na spłatę przejętych zobowiązań samodzielnego publicznego zakładu opieki zdrowotnej likwidowanego na zasadach określonych w przepisach  o działalności leczniczej</t>
  </si>
  <si>
    <t>Dane uzupełniające o długu i jego spłacie</t>
  </si>
  <si>
    <t>dochody z tytułu udziału we wpływach z podatku dochodowego od osób fizycznych</t>
  </si>
  <si>
    <t>Dochody bieżące</t>
  </si>
  <si>
    <t>dochody z tytułu udziału we wpływach z podatku dochodowego od osób prawnych</t>
  </si>
  <si>
    <t>podatki i opłaty</t>
  </si>
  <si>
    <t>z podatku od nieruchomości</t>
  </si>
  <si>
    <t>z subwencji ogólnej</t>
  </si>
  <si>
    <t>z tytułu dotacji i środków przeznaczonych na cele bieżące</t>
  </si>
  <si>
    <t>Dochody majątkowe, w tym</t>
  </si>
  <si>
    <t>ze sprzedaży majątku</t>
  </si>
  <si>
    <t>z tytułu dotacji oraz środków przeznaczonych na inwestycje</t>
  </si>
  <si>
    <t>Wydatki bieżące, w tym:</t>
  </si>
  <si>
    <t>z tytułu poręczeń i gwarancji</t>
  </si>
  <si>
    <t>w tym: gwarancje i poręczenia podlegające wyłączeniu z limitów spłaty zobowiązań  określonych w art. 243 ust. 3 pkt 2 ustawy z dnia 27 sierpnia 2009 r. o finansach publicznych (Dz. U. Nr 157, poz. 1240, z późn. zm.) lub art. 169 ust. 3 pkt 2 ustawy z dnia 30 czerwca 2005 r. o finansach publicznych (Dz. U. Nr 249, poz. 2104, z późn. zm)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</si>
  <si>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państwa)</t>
  </si>
  <si>
    <t>wydatki na obsługę długu</t>
  </si>
  <si>
    <t>w tym odsetki i dyskonto określone w art. 243 ust. 1 ustawy lub art. 169 ust. 1 ufp z 2005 r.</t>
  </si>
  <si>
    <t>Wydatki majątkowe</t>
  </si>
  <si>
    <t>w tym na pokrycie deficytu budżetu</t>
  </si>
  <si>
    <t>Spłaty rat kapitałowych kredytów i pożyczek oraz wykup papierów wartościowych</t>
  </si>
  <si>
    <t>łączna kwota przypadających na dany rok kwot wyłączeń określonych w: art. 243 ust. 3 pkt 1 ustawy (lub art. 169 ust. 3 pkt 1 ufp z 2005 r.), art. 121a ustawy z dnia 27 sierpnia 2009 r. – Przepisy wprowadzające ustawę o finansach publicznych (Dz. U. Nr 157, poz. 1241, z późn. zm.) oraz art. 36 ustawy z dnia 7 grudnia 2012 r. o zmianie niektórych ustaw w związku z realizacją ustawy budżetowej (Dz.U. poz. 1456)</t>
  </si>
  <si>
    <t xml:space="preserve"> w tym kwota przypadających na dany rok kwot wyłączeń określonych w art. 243 ust. 3 pkt 1 ustawy lub art. 169 ust. 3 pkt 1 ufp z 2005 r.</t>
  </si>
  <si>
    <t>Inne rozchody niezwiązane ze spłatą długu</t>
  </si>
  <si>
    <t>Łączna kwota wyłączeń z ograniczeń długu określonych w art. 170 ust. 3 ufp z 2005 r. oraz w art. 36 ustawy o zmianie niektórych ustaw w związku z realizacją ustawy budżetowej</t>
  </si>
  <si>
    <t xml:space="preserve"> - kwota wyłączeń z ograniczeń długu określonych w art. 170 ust. 3 ufp z 2005 r. </t>
  </si>
  <si>
    <t xml:space="preserve">Wskaźnik zadłużenia do dochodów ogółem określony w art. 170 ufp z 2005 r., bez uwzględniania wyłączeń określonych w pkt 6.1.   </t>
  </si>
  <si>
    <t xml:space="preserve">Wskaźnik zadłużenia do dochodów ogółem, o którym mowa w art.  170 ufp z 2005 r., po uwzględnieniu wyłączeń określonych w pkt 6.1. </t>
  </si>
  <si>
    <t>Różnica między dochodami bieżącymi a  wydatkami bieżącymi</t>
  </si>
  <si>
    <t>Różnica między dochodami bieżącymi, powiększonymi o nadwyżkę budżetową określoną w pkt 4.1. i wolne środki określone w pkt 4.2.  a wydatkami bieżącymi, pomniejszonym o wydatki określone w pkt  2.1.2.</t>
  </si>
  <si>
    <t xml:space="preserve">Wskaźnik planowanej łącznej kwoty spłaty zobowiązań, o której mowa w art. 169 ust. 1 ufp z 2005 r. do dochodów ogółem, bez uwzględnienia wyłączeń określonych w pkt 5.1.1.  </t>
  </si>
  <si>
    <t>Spłaty kredytów, pożyczek i wykup papierów wartościowych</t>
  </si>
  <si>
    <t>Wydatki bieżące na wynagrodzenia i składki od nich naliczane</t>
  </si>
  <si>
    <t>Wydatki związane z funkcjonowaniem organów jednostki samorządu terytorialnego</t>
  </si>
  <si>
    <t>Wydatki objęte limitem art. 226 ust. 3 ustawy</t>
  </si>
  <si>
    <t>bieżące</t>
  </si>
  <si>
    <t>majątkowe</t>
  </si>
  <si>
    <t xml:space="preserve">Wydatki inwestycyjne kontynuowane </t>
  </si>
  <si>
    <t>Nowe wydatki inwestycyjne</t>
  </si>
  <si>
    <t xml:space="preserve">Wydatki majątkowe w formie dotacji </t>
  </si>
  <si>
    <t>Dochody bieżące  na programy, projekty lub zadania finansowane z udziałem środków, o których mowa w art. 5 ust. 1 pkt 2 i 3 ustawy</t>
  </si>
  <si>
    <t>Dochody majątkowe  na programy, projekty lub zadania finansowane z udziałem środków, o których mowa w art. 5 ust. 1 pkt 2 i 3 ustawy</t>
  </si>
  <si>
    <t>Wydatki bieżące na programy, projekty lub zadania finansowane z udziałem środków, o których mowa w art. 5 ust. 1 pkt 2 i 3 ustawy</t>
  </si>
  <si>
    <t xml:space="preserve">Wydatki bieżące na realizację programu, projektu lub zadania wynikające wyłącznie z zawartych umów z podmiotem dysponującym środkami, o których mowa w art. 5 ust. 1 pkt 2 ustawy </t>
  </si>
  <si>
    <t>Wydatki majątkowe na programy, projekty lub zadania finansowane z udziałem środków, o których mowa w art. 5 ust. 1 pkt 2 i 3 ustawy</t>
  </si>
  <si>
    <t>Kwota zobowiązań wynikających z przejęcia przez jednostkę samorządu terytorialnego zobowiązań po likwidowanych i przekształcanych samodzielnych zakładach opieki zdrowotnej</t>
  </si>
  <si>
    <t>Dochody budżetowe z tytułu dotacji celowej z budżetu państwa, o której mowa w art. 196 ustawy z  dnia 15 kwietnia 2011 r.  o działalności leczniczej (Dz.U. Nr 112, poz. 654, z późn. zm.)</t>
  </si>
  <si>
    <t>Wysokość zobowiązań podlegających umorzeniu, o którym mowa w art. 190 ustawy o działalności leczniczej</t>
  </si>
  <si>
    <t>Wydatki na spłatę przejętych zobowiązań samodzielnego publicznego zakładu opieki zdrowotnej przekształconego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</si>
  <si>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</si>
  <si>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</si>
  <si>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</si>
  <si>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</si>
  <si>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>Wydatki zmniejszające dług, w tym</t>
  </si>
  <si>
    <t>spłata zobowiązań wymagalnych z lat poprzednich, innych niż w pkt 14.3.3</t>
  </si>
  <si>
    <t>związane z umowami zaliczanymi do tytułów dłużnych wliczanych w państwowy dług publiczny</t>
  </si>
  <si>
    <t>wypłaty z tytułu wymagalnych poręczeń i gwarancji</t>
  </si>
  <si>
    <t>Wynik operacji niekasowych wpływających na kwotę długu (m.in. umorzenia, różnice kursowe)</t>
  </si>
  <si>
    <t>Wykonanie I półrocze 2013</t>
  </si>
  <si>
    <t xml:space="preserve">% wykonania </t>
  </si>
  <si>
    <t>WIELOLETNIA PROGNOZA FINANSOWA GMINY MIASTA CHEŁMŻA - WYKONANIE ZA I PÓŁROCZE 2013 ROKU</t>
  </si>
  <si>
    <t xml:space="preserve">WYKONANIE KWOTY DŁUGU I JEJ SPŁAT NA I PÓŁROCZE 2013 ROKU </t>
  </si>
  <si>
    <t>4.1</t>
  </si>
  <si>
    <t>Nadwyżka budżetowa z lat poprzednich</t>
  </si>
  <si>
    <t>4.2.</t>
  </si>
  <si>
    <t xml:space="preserve">Wolne środki, o których mowa w art.217 ust. 2 pkt.6 ustawy </t>
  </si>
  <si>
    <t>X</t>
  </si>
  <si>
    <t>x</t>
  </si>
  <si>
    <t>Kredyty, pożyczki, emisja papierów wartościowych</t>
  </si>
  <si>
    <t>Inne przychody niezwiązane z zaciągnięciem długu</t>
  </si>
  <si>
    <t xml:space="preserve">Załącznik Nr 1 </t>
  </si>
  <si>
    <t xml:space="preserve">do informacji o kształtowaniu się </t>
  </si>
  <si>
    <t xml:space="preserve">Wieloletniej Prognozy Finansowej </t>
  </si>
  <si>
    <t>gminy miasta Chełmży na lata 2013-2025</t>
  </si>
  <si>
    <t>za I półrocze 2013 roku</t>
  </si>
</sst>
</file>

<file path=xl/styles.xml><?xml version="1.0" encoding="utf-8"?>
<styleSheet xmlns="http://schemas.openxmlformats.org/spreadsheetml/2006/main">
  <fonts count="2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9"/>
      <name val="Czcionka tekstu podstawowego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Czcionka tekstu podstawowego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0">
    <xf numFmtId="0" fontId="0" fillId="0" borderId="0" xfId="0"/>
    <xf numFmtId="0" fontId="0" fillId="0" borderId="10" xfId="0" applyBorder="1"/>
    <xf numFmtId="4" fontId="18" fillId="0" borderId="10" xfId="0" applyNumberFormat="1" applyFont="1" applyBorder="1"/>
    <xf numFmtId="0" fontId="0" fillId="0" borderId="10" xfId="0" applyBorder="1" applyAlignment="1">
      <alignment wrapText="1"/>
    </xf>
    <xf numFmtId="0" fontId="19" fillId="0" borderId="10" xfId="0" applyFont="1" applyBorder="1"/>
    <xf numFmtId="0" fontId="0" fillId="0" borderId="10" xfId="0" applyBorder="1" applyAlignment="1">
      <alignment vertical="top" wrapText="1"/>
    </xf>
    <xf numFmtId="0" fontId="20" fillId="0" borderId="0" xfId="0" applyFont="1"/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left" vertical="top" wrapText="1"/>
    </xf>
    <xf numFmtId="0" fontId="18" fillId="0" borderId="10" xfId="0" applyNumberFormat="1" applyFont="1" applyBorder="1" applyAlignment="1">
      <alignment wrapText="1"/>
    </xf>
    <xf numFmtId="0" fontId="22" fillId="0" borderId="10" xfId="0" applyFont="1" applyBorder="1" applyAlignment="1">
      <alignment horizontal="left" vertical="top" wrapText="1"/>
    </xf>
    <xf numFmtId="0" fontId="22" fillId="0" borderId="10" xfId="0" applyNumberFormat="1" applyFont="1" applyBorder="1" applyAlignment="1">
      <alignment wrapText="1"/>
    </xf>
    <xf numFmtId="0" fontId="18" fillId="0" borderId="10" xfId="0" applyFont="1" applyBorder="1" applyAlignment="1">
      <alignment wrapText="1"/>
    </xf>
    <xf numFmtId="0" fontId="0" fillId="0" borderId="10" xfId="0" applyFont="1" applyBorder="1" applyAlignment="1">
      <alignment horizontal="left" vertical="top" wrapText="1"/>
    </xf>
    <xf numFmtId="10" fontId="21" fillId="0" borderId="12" xfId="0" applyNumberFormat="1" applyFont="1" applyBorder="1"/>
    <xf numFmtId="10" fontId="18" fillId="0" borderId="10" xfId="0" applyNumberFormat="1" applyFont="1" applyBorder="1"/>
    <xf numFmtId="0" fontId="19" fillId="33" borderId="10" xfId="0" applyFont="1" applyFill="1" applyBorder="1"/>
    <xf numFmtId="0" fontId="0" fillId="33" borderId="10" xfId="0" applyFill="1" applyBorder="1"/>
    <xf numFmtId="0" fontId="20" fillId="33" borderId="10" xfId="0" applyFont="1" applyFill="1" applyBorder="1"/>
    <xf numFmtId="4" fontId="21" fillId="33" borderId="10" xfId="0" applyNumberFormat="1" applyFont="1" applyFill="1" applyBorder="1"/>
    <xf numFmtId="10" fontId="21" fillId="33" borderId="12" xfId="0" applyNumberFormat="1" applyFont="1" applyFill="1" applyBorder="1"/>
    <xf numFmtId="0" fontId="20" fillId="0" borderId="13" xfId="0" applyFont="1" applyFill="1" applyBorder="1" applyAlignment="1">
      <alignment vertical="center"/>
    </xf>
    <xf numFmtId="0" fontId="20" fillId="0" borderId="14" xfId="0" applyFont="1" applyFill="1" applyBorder="1" applyAlignment="1">
      <alignment vertical="center"/>
    </xf>
    <xf numFmtId="0" fontId="20" fillId="0" borderId="11" xfId="0" applyFont="1" applyFill="1" applyBorder="1" applyAlignment="1">
      <alignment vertical="center"/>
    </xf>
    <xf numFmtId="0" fontId="20" fillId="0" borderId="15" xfId="0" applyFont="1" applyFill="1" applyBorder="1" applyAlignment="1">
      <alignment vertical="center" wrapText="1"/>
    </xf>
    <xf numFmtId="0" fontId="20" fillId="0" borderId="11" xfId="0" applyFont="1" applyFill="1" applyBorder="1" applyAlignment="1">
      <alignment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/>
    <xf numFmtId="0" fontId="0" fillId="33" borderId="12" xfId="0" applyFill="1" applyBorder="1"/>
    <xf numFmtId="0" fontId="20" fillId="33" borderId="12" xfId="0" applyFont="1" applyFill="1" applyBorder="1"/>
    <xf numFmtId="4" fontId="21" fillId="33" borderId="12" xfId="0" applyNumberFormat="1" applyFont="1" applyFill="1" applyBorder="1"/>
    <xf numFmtId="4" fontId="24" fillId="0" borderId="10" xfId="0" applyNumberFormat="1" applyFont="1" applyBorder="1"/>
    <xf numFmtId="4" fontId="18" fillId="0" borderId="10" xfId="0" applyNumberFormat="1" applyFont="1" applyFill="1" applyBorder="1"/>
    <xf numFmtId="10" fontId="24" fillId="0" borderId="10" xfId="0" applyNumberFormat="1" applyFont="1" applyBorder="1"/>
    <xf numFmtId="4" fontId="21" fillId="0" borderId="10" xfId="0" applyNumberFormat="1" applyFont="1" applyFill="1" applyBorder="1"/>
    <xf numFmtId="4" fontId="25" fillId="0" borderId="10" xfId="0" applyNumberFormat="1" applyFont="1" applyFill="1" applyBorder="1"/>
    <xf numFmtId="4" fontId="24" fillId="0" borderId="10" xfId="0" applyNumberFormat="1" applyFont="1" applyFill="1" applyBorder="1"/>
    <xf numFmtId="4" fontId="18" fillId="0" borderId="10" xfId="0" applyNumberFormat="1" applyFont="1" applyBorder="1" applyAlignment="1">
      <alignment horizontal="center" vertical="center"/>
    </xf>
    <xf numFmtId="10" fontId="21" fillId="0" borderId="12" xfId="0" applyNumberFormat="1" applyFont="1" applyBorder="1" applyAlignment="1">
      <alignment horizontal="center" vertical="center"/>
    </xf>
    <xf numFmtId="10" fontId="21" fillId="0" borderId="12" xfId="0" applyNumberFormat="1" applyFont="1" applyBorder="1" applyAlignment="1">
      <alignment horizontal="right"/>
    </xf>
    <xf numFmtId="4" fontId="18" fillId="0" borderId="10" xfId="0" applyNumberFormat="1" applyFont="1" applyBorder="1" applyAlignment="1">
      <alignment horizontal="center"/>
    </xf>
    <xf numFmtId="0" fontId="20" fillId="0" borderId="16" xfId="0" applyFont="1" applyFill="1" applyBorder="1" applyAlignment="1">
      <alignment horizontal="left" wrapText="1"/>
    </xf>
    <xf numFmtId="0" fontId="23" fillId="0" borderId="17" xfId="0" applyFont="1" applyFill="1" applyBorder="1" applyAlignment="1">
      <alignment horizontal="left" wrapText="1"/>
    </xf>
    <xf numFmtId="0" fontId="23" fillId="0" borderId="18" xfId="0" applyFont="1" applyFill="1" applyBorder="1" applyAlignment="1">
      <alignment horizontal="left" wrapText="1"/>
    </xf>
    <xf numFmtId="0" fontId="23" fillId="0" borderId="19" xfId="0" applyFont="1" applyFill="1" applyBorder="1" applyAlignment="1">
      <alignment horizontal="left" wrapText="1"/>
    </xf>
    <xf numFmtId="0" fontId="23" fillId="0" borderId="20" xfId="0" applyFont="1" applyFill="1" applyBorder="1" applyAlignment="1">
      <alignment horizontal="left" wrapText="1"/>
    </xf>
    <xf numFmtId="0" fontId="23" fillId="0" borderId="2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left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6"/>
  <sheetViews>
    <sheetView tabSelected="1" workbookViewId="0">
      <selection activeCell="E7" sqref="E7"/>
    </sheetView>
  </sheetViews>
  <sheetFormatPr defaultRowHeight="14.25"/>
  <cols>
    <col min="1" max="1" width="4.625" customWidth="1"/>
    <col min="2" max="2" width="9" hidden="1" customWidth="1"/>
    <col min="3" max="3" width="49.5" customWidth="1"/>
    <col min="4" max="4" width="16" customWidth="1"/>
    <col min="5" max="5" width="16.875" customWidth="1"/>
    <col min="6" max="6" width="17.5" customWidth="1"/>
  </cols>
  <sheetData>
    <row r="1" spans="1:6" ht="3" customHeight="1">
      <c r="D1" s="47"/>
      <c r="E1" s="48" t="s">
        <v>113</v>
      </c>
      <c r="F1" s="48"/>
    </row>
    <row r="2" spans="1:6" ht="14.25" customHeight="1">
      <c r="D2" s="47"/>
      <c r="E2" s="48"/>
      <c r="F2" s="48"/>
    </row>
    <row r="3" spans="1:6">
      <c r="D3" s="47"/>
      <c r="E3" s="49" t="s">
        <v>114</v>
      </c>
      <c r="F3" s="49"/>
    </row>
    <row r="4" spans="1:6">
      <c r="D4" s="47"/>
      <c r="E4" s="49" t="s">
        <v>115</v>
      </c>
      <c r="F4" s="49"/>
    </row>
    <row r="5" spans="1:6">
      <c r="D5" s="47"/>
      <c r="E5" s="49" t="s">
        <v>116</v>
      </c>
      <c r="F5" s="49"/>
    </row>
    <row r="6" spans="1:6">
      <c r="D6" s="47"/>
      <c r="E6" s="49" t="s">
        <v>117</v>
      </c>
      <c r="F6" s="49"/>
    </row>
    <row r="8" spans="1:6" ht="15">
      <c r="C8" s="6" t="s">
        <v>103</v>
      </c>
    </row>
    <row r="9" spans="1:6" ht="15" thickBot="1"/>
    <row r="10" spans="1:6" ht="41.25" customHeight="1" thickBot="1">
      <c r="A10" s="21" t="s">
        <v>0</v>
      </c>
      <c r="B10" s="22" t="s">
        <v>1</v>
      </c>
      <c r="C10" s="23" t="s">
        <v>2</v>
      </c>
      <c r="D10" s="24" t="s">
        <v>3</v>
      </c>
      <c r="E10" s="25" t="s">
        <v>101</v>
      </c>
      <c r="F10" s="26" t="s">
        <v>102</v>
      </c>
    </row>
    <row r="11" spans="1:6" ht="15">
      <c r="A11" s="27">
        <v>1</v>
      </c>
      <c r="B11" s="28" t="s">
        <v>4</v>
      </c>
      <c r="C11" s="29" t="s">
        <v>5</v>
      </c>
      <c r="D11" s="30">
        <v>45243719.82</v>
      </c>
      <c r="E11" s="30">
        <v>22863426.010000002</v>
      </c>
      <c r="F11" s="20">
        <f>E11/D11</f>
        <v>0.50533921837021933</v>
      </c>
    </row>
    <row r="12" spans="1:6">
      <c r="A12" s="4" t="str">
        <f>"1.1"</f>
        <v>1.1</v>
      </c>
      <c r="B12" s="1"/>
      <c r="C12" s="3" t="s">
        <v>46</v>
      </c>
      <c r="D12" s="2">
        <v>41160639.420000002</v>
      </c>
      <c r="E12" s="2">
        <v>21833500.100000001</v>
      </c>
      <c r="F12" s="14">
        <f t="shared" ref="F12:F23" si="0">E12/D12</f>
        <v>0.53044608654429892</v>
      </c>
    </row>
    <row r="13" spans="1:6" ht="30.75" customHeight="1">
      <c r="A13" s="4" t="str">
        <f>"1.1.1"</f>
        <v>1.1.1</v>
      </c>
      <c r="B13" s="1"/>
      <c r="C13" s="13" t="s">
        <v>45</v>
      </c>
      <c r="D13" s="2">
        <v>6304994</v>
      </c>
      <c r="E13" s="2">
        <v>2630664</v>
      </c>
      <c r="F13" s="14">
        <f t="shared" si="0"/>
        <v>0.41723497278506527</v>
      </c>
    </row>
    <row r="14" spans="1:6" ht="33" customHeight="1">
      <c r="A14" s="4" t="str">
        <f>"1.1.2"</f>
        <v>1.1.2</v>
      </c>
      <c r="B14" s="1"/>
      <c r="C14" s="5" t="s">
        <v>47</v>
      </c>
      <c r="D14" s="2">
        <v>722042</v>
      </c>
      <c r="E14" s="2">
        <v>1207622</v>
      </c>
      <c r="F14" s="14">
        <f t="shared" si="0"/>
        <v>1.6725093554114581</v>
      </c>
    </row>
    <row r="15" spans="1:6">
      <c r="A15" s="4" t="str">
        <f>"1.1.3"</f>
        <v>1.1.3</v>
      </c>
      <c r="B15" s="1"/>
      <c r="C15" s="1" t="s">
        <v>48</v>
      </c>
      <c r="D15" s="2">
        <v>10977100</v>
      </c>
      <c r="E15" s="2">
        <v>4649337.5</v>
      </c>
      <c r="F15" s="14">
        <f t="shared" si="0"/>
        <v>0.42354879704111287</v>
      </c>
    </row>
    <row r="16" spans="1:6">
      <c r="A16" s="4" t="s">
        <v>6</v>
      </c>
      <c r="B16" s="1"/>
      <c r="C16" s="1" t="s">
        <v>49</v>
      </c>
      <c r="D16" s="2">
        <v>7500000</v>
      </c>
      <c r="E16" s="2">
        <v>3765666.79</v>
      </c>
      <c r="F16" s="14">
        <f t="shared" si="0"/>
        <v>0.50208890533333339</v>
      </c>
    </row>
    <row r="17" spans="1:6">
      <c r="A17" s="4" t="str">
        <f>"1.1.4"</f>
        <v>1.1.4</v>
      </c>
      <c r="B17" s="1"/>
      <c r="C17" s="1" t="s">
        <v>50</v>
      </c>
      <c r="D17" s="2">
        <v>11827926</v>
      </c>
      <c r="E17" s="2">
        <v>6751456</v>
      </c>
      <c r="F17" s="14">
        <f t="shared" si="0"/>
        <v>0.57080641187643544</v>
      </c>
    </row>
    <row r="18" spans="1:6">
      <c r="A18" s="4" t="str">
        <f>"1.1.5"</f>
        <v>1.1.5</v>
      </c>
      <c r="B18" s="1"/>
      <c r="C18" s="3" t="s">
        <v>51</v>
      </c>
      <c r="D18" s="2">
        <v>7947065.4199999999</v>
      </c>
      <c r="E18" s="2">
        <v>4802240.3</v>
      </c>
      <c r="F18" s="14">
        <f t="shared" si="0"/>
        <v>0.6042784406825733</v>
      </c>
    </row>
    <row r="19" spans="1:6">
      <c r="A19" s="4" t="str">
        <f>"1.2"</f>
        <v>1.2</v>
      </c>
      <c r="B19" s="1"/>
      <c r="C19" s="1" t="s">
        <v>52</v>
      </c>
      <c r="D19" s="2">
        <v>4083080.4</v>
      </c>
      <c r="E19" s="2">
        <v>1029925.91</v>
      </c>
      <c r="F19" s="14">
        <f t="shared" si="0"/>
        <v>0.25224237808297872</v>
      </c>
    </row>
    <row r="20" spans="1:6">
      <c r="A20" s="4" t="str">
        <f>"1.2.1"</f>
        <v>1.2.1</v>
      </c>
      <c r="B20" s="1"/>
      <c r="C20" s="1" t="s">
        <v>53</v>
      </c>
      <c r="D20" s="2">
        <v>1200000</v>
      </c>
      <c r="E20" s="2">
        <v>840150.69</v>
      </c>
      <c r="F20" s="14">
        <f t="shared" si="0"/>
        <v>0.70012557499999994</v>
      </c>
    </row>
    <row r="21" spans="1:6" ht="19.5" customHeight="1">
      <c r="A21" s="4" t="str">
        <f>"1.2.2"</f>
        <v>1.2.2</v>
      </c>
      <c r="B21" s="1"/>
      <c r="C21" s="3" t="s">
        <v>54</v>
      </c>
      <c r="D21" s="2">
        <v>2883080.4</v>
      </c>
      <c r="E21" s="2">
        <v>189775.22</v>
      </c>
      <c r="F21" s="14">
        <f t="shared" si="0"/>
        <v>6.5823769604205287E-2</v>
      </c>
    </row>
    <row r="22" spans="1:6" ht="15">
      <c r="A22" s="16">
        <v>2</v>
      </c>
      <c r="B22" s="17" t="s">
        <v>7</v>
      </c>
      <c r="C22" s="18" t="s">
        <v>8</v>
      </c>
      <c r="D22" s="19">
        <v>43593065.590000004</v>
      </c>
      <c r="E22" s="19">
        <v>19678583.57</v>
      </c>
      <c r="F22" s="20">
        <f t="shared" si="0"/>
        <v>0.45141545573051312</v>
      </c>
    </row>
    <row r="23" spans="1:6">
      <c r="A23" s="4" t="str">
        <f>"2.1"</f>
        <v>2.1</v>
      </c>
      <c r="B23" s="1"/>
      <c r="C23" s="1" t="s">
        <v>55</v>
      </c>
      <c r="D23" s="2">
        <v>38634397.920000002</v>
      </c>
      <c r="E23" s="2">
        <v>19424250.670000002</v>
      </c>
      <c r="F23" s="14">
        <f t="shared" si="0"/>
        <v>0.50277089111681439</v>
      </c>
    </row>
    <row r="24" spans="1:6">
      <c r="A24" s="4" t="str">
        <f>"2.1.1"</f>
        <v>2.1.1</v>
      </c>
      <c r="B24" s="1"/>
      <c r="C24" s="1" t="s">
        <v>56</v>
      </c>
      <c r="D24" s="2">
        <v>0</v>
      </c>
      <c r="E24" s="2">
        <v>0</v>
      </c>
      <c r="F24" s="14">
        <v>0</v>
      </c>
    </row>
    <row r="25" spans="1:6" ht="64.5" customHeight="1">
      <c r="A25" s="4" t="s">
        <v>9</v>
      </c>
      <c r="B25" s="1"/>
      <c r="C25" s="9" t="s">
        <v>57</v>
      </c>
      <c r="D25" s="2">
        <v>0</v>
      </c>
      <c r="E25" s="2">
        <v>0</v>
      </c>
      <c r="F25" s="14">
        <v>0</v>
      </c>
    </row>
    <row r="26" spans="1:6" ht="55.5" customHeight="1">
      <c r="A26" s="4" t="str">
        <f>"2.1.2"</f>
        <v>2.1.2</v>
      </c>
      <c r="B26" s="1"/>
      <c r="C26" s="10" t="s">
        <v>58</v>
      </c>
      <c r="D26" s="2">
        <v>0</v>
      </c>
      <c r="E26" s="2">
        <v>0</v>
      </c>
      <c r="F26" s="14">
        <v>0</v>
      </c>
    </row>
    <row r="27" spans="1:6">
      <c r="A27" s="4" t="str">
        <f>"2.1.3"</f>
        <v>2.1.3</v>
      </c>
      <c r="B27" s="1"/>
      <c r="C27" s="1" t="s">
        <v>59</v>
      </c>
      <c r="D27" s="2">
        <v>1047073.75</v>
      </c>
      <c r="E27" s="2">
        <v>392169.56</v>
      </c>
      <c r="F27" s="14">
        <f t="shared" ref="F27:F33" si="1">E27/D27</f>
        <v>0.37453862251823233</v>
      </c>
    </row>
    <row r="28" spans="1:6" ht="31.5" customHeight="1">
      <c r="A28" s="4" t="s">
        <v>10</v>
      </c>
      <c r="B28" s="1"/>
      <c r="C28" s="8" t="s">
        <v>60</v>
      </c>
      <c r="D28" s="2">
        <v>1047073.75</v>
      </c>
      <c r="E28" s="2">
        <v>392169.56</v>
      </c>
      <c r="F28" s="14">
        <f t="shared" si="1"/>
        <v>0.37453862251823233</v>
      </c>
    </row>
    <row r="29" spans="1:6">
      <c r="A29" s="4" t="str">
        <f>"2.2"</f>
        <v>2.2</v>
      </c>
      <c r="B29" s="1"/>
      <c r="C29" s="1" t="s">
        <v>61</v>
      </c>
      <c r="D29" s="2">
        <v>4958667.67</v>
      </c>
      <c r="E29" s="2">
        <v>254332.9</v>
      </c>
      <c r="F29" s="14">
        <f t="shared" si="1"/>
        <v>5.1290571767637738E-2</v>
      </c>
    </row>
    <row r="30" spans="1:6" ht="15">
      <c r="A30" s="16">
        <v>3</v>
      </c>
      <c r="B30" s="17" t="s">
        <v>11</v>
      </c>
      <c r="C30" s="18" t="s">
        <v>12</v>
      </c>
      <c r="D30" s="19">
        <f>D11-D22</f>
        <v>1650654.2299999967</v>
      </c>
      <c r="E30" s="19">
        <f>E11-E22</f>
        <v>3184842.4400000013</v>
      </c>
      <c r="F30" s="20">
        <f t="shared" si="1"/>
        <v>1.9294425095920953</v>
      </c>
    </row>
    <row r="31" spans="1:6" ht="15" customHeight="1">
      <c r="A31" s="41" t="s">
        <v>104</v>
      </c>
      <c r="B31" s="42"/>
      <c r="C31" s="42"/>
      <c r="D31" s="42"/>
      <c r="E31" s="42"/>
      <c r="F31" s="43"/>
    </row>
    <row r="32" spans="1:6" ht="15" customHeight="1">
      <c r="A32" s="44"/>
      <c r="B32" s="45"/>
      <c r="C32" s="45"/>
      <c r="D32" s="45"/>
      <c r="E32" s="45"/>
      <c r="F32" s="46"/>
    </row>
    <row r="33" spans="1:6">
      <c r="A33" s="4">
        <v>4</v>
      </c>
      <c r="B33" s="1" t="s">
        <v>13</v>
      </c>
      <c r="C33" s="1" t="s">
        <v>14</v>
      </c>
      <c r="D33" s="2">
        <v>1559039.35</v>
      </c>
      <c r="E33" s="2">
        <v>1040049.05</v>
      </c>
      <c r="F33" s="14">
        <f t="shared" si="1"/>
        <v>0.66710891549979157</v>
      </c>
    </row>
    <row r="34" spans="1:6">
      <c r="A34" s="4" t="s">
        <v>105</v>
      </c>
      <c r="B34" s="1"/>
      <c r="C34" s="1" t="s">
        <v>106</v>
      </c>
      <c r="D34" s="2">
        <v>0</v>
      </c>
      <c r="E34" s="2">
        <v>0</v>
      </c>
      <c r="F34" s="14">
        <v>0</v>
      </c>
    </row>
    <row r="35" spans="1:6" ht="18" customHeight="1">
      <c r="A35" s="4" t="s">
        <v>107</v>
      </c>
      <c r="B35" s="1"/>
      <c r="C35" s="1" t="s">
        <v>108</v>
      </c>
      <c r="D35" s="2">
        <v>0</v>
      </c>
      <c r="E35" s="2">
        <v>898302.2</v>
      </c>
      <c r="F35" s="14">
        <v>0</v>
      </c>
    </row>
    <row r="36" spans="1:6">
      <c r="A36" s="4" t="str">
        <f>"4.3"</f>
        <v>4.3</v>
      </c>
      <c r="B36" s="1"/>
      <c r="C36" s="5" t="s">
        <v>111</v>
      </c>
      <c r="D36" s="2">
        <v>1559039.35</v>
      </c>
      <c r="E36" s="2">
        <v>1040049.05</v>
      </c>
      <c r="F36" s="14">
        <f t="shared" ref="F36" si="2">E36/D36</f>
        <v>0.66710891549979157</v>
      </c>
    </row>
    <row r="37" spans="1:6">
      <c r="A37" s="4" t="str">
        <f>"4.3.1"</f>
        <v>4.3.1</v>
      </c>
      <c r="B37" s="1"/>
      <c r="C37" s="8" t="s">
        <v>62</v>
      </c>
      <c r="D37" s="2">
        <v>0</v>
      </c>
      <c r="E37" s="2">
        <v>0</v>
      </c>
      <c r="F37" s="14">
        <v>0</v>
      </c>
    </row>
    <row r="38" spans="1:6">
      <c r="A38" s="4" t="str">
        <f>"4.4"</f>
        <v>4.4</v>
      </c>
      <c r="B38" s="1"/>
      <c r="C38" s="3" t="s">
        <v>112</v>
      </c>
      <c r="D38" s="2">
        <v>0</v>
      </c>
      <c r="E38" s="2">
        <v>0</v>
      </c>
      <c r="F38" s="14">
        <v>0</v>
      </c>
    </row>
    <row r="39" spans="1:6">
      <c r="A39" s="4" t="str">
        <f>"4.4.1"</f>
        <v>4.4.1</v>
      </c>
      <c r="B39" s="1"/>
      <c r="C39" s="3" t="s">
        <v>62</v>
      </c>
      <c r="D39" s="2">
        <v>0</v>
      </c>
      <c r="E39" s="2">
        <v>0</v>
      </c>
      <c r="F39" s="14">
        <v>0</v>
      </c>
    </row>
    <row r="40" spans="1:6">
      <c r="A40" s="4">
        <v>5</v>
      </c>
      <c r="B40" s="1" t="s">
        <v>15</v>
      </c>
      <c r="C40" s="1" t="s">
        <v>16</v>
      </c>
      <c r="D40" s="2">
        <v>3209693.58</v>
      </c>
      <c r="E40" s="2">
        <v>3757350.4</v>
      </c>
      <c r="F40" s="14">
        <f t="shared" ref="F40:F41" si="3">E40/D40</f>
        <v>1.1706258888426353</v>
      </c>
    </row>
    <row r="41" spans="1:6" ht="28.5">
      <c r="A41" s="4" t="str">
        <f>"5.1"</f>
        <v>5.1</v>
      </c>
      <c r="B41" s="1"/>
      <c r="C41" s="3" t="s">
        <v>63</v>
      </c>
      <c r="D41" s="2">
        <v>3209693.58</v>
      </c>
      <c r="E41" s="2">
        <v>1478804.24</v>
      </c>
      <c r="F41" s="14">
        <f t="shared" si="3"/>
        <v>0.46073065952918779</v>
      </c>
    </row>
    <row r="42" spans="1:6" ht="90.75" customHeight="1">
      <c r="A42" s="4" t="str">
        <f>"5.1.1"</f>
        <v>5.1.1</v>
      </c>
      <c r="B42" s="1"/>
      <c r="C42" s="11" t="s">
        <v>64</v>
      </c>
      <c r="D42" s="2">
        <v>0</v>
      </c>
      <c r="E42" s="2">
        <v>0</v>
      </c>
      <c r="F42" s="14">
        <v>0</v>
      </c>
    </row>
    <row r="43" spans="1:6" ht="26.25" customHeight="1">
      <c r="A43" s="4" t="s">
        <v>17</v>
      </c>
      <c r="B43" s="1"/>
      <c r="C43" s="12" t="s">
        <v>65</v>
      </c>
      <c r="D43" s="2">
        <v>0</v>
      </c>
      <c r="E43" s="2">
        <v>0</v>
      </c>
      <c r="F43" s="14">
        <v>0</v>
      </c>
    </row>
    <row r="44" spans="1:6">
      <c r="A44" s="4" t="str">
        <f>"5.2"</f>
        <v>5.2</v>
      </c>
      <c r="B44" s="1"/>
      <c r="C44" s="3" t="s">
        <v>66</v>
      </c>
      <c r="D44" s="2">
        <v>0</v>
      </c>
      <c r="E44" s="2">
        <v>2278546.16</v>
      </c>
      <c r="F44" s="39" t="s">
        <v>110</v>
      </c>
    </row>
    <row r="45" spans="1:6">
      <c r="A45" s="4">
        <v>6</v>
      </c>
      <c r="B45" s="1"/>
      <c r="C45" s="1" t="s">
        <v>18</v>
      </c>
      <c r="D45" s="2">
        <v>15347767.42</v>
      </c>
      <c r="E45" s="2">
        <v>15661364.26</v>
      </c>
      <c r="F45" s="14">
        <f t="shared" ref="F45" si="4">E45/D45</f>
        <v>1.0204327334014291</v>
      </c>
    </row>
    <row r="46" spans="1:6" ht="46.5" customHeight="1">
      <c r="A46" s="4" t="str">
        <f>"6.1"</f>
        <v>6.1</v>
      </c>
      <c r="B46" s="1"/>
      <c r="C46" s="3" t="s">
        <v>67</v>
      </c>
      <c r="D46" s="2">
        <v>0</v>
      </c>
      <c r="E46" s="2">
        <v>0</v>
      </c>
      <c r="F46" s="15">
        <v>0</v>
      </c>
    </row>
    <row r="47" spans="1:6" ht="28.5">
      <c r="A47" s="4" t="str">
        <f>"6.1.1"</f>
        <v>6.1.1</v>
      </c>
      <c r="B47" s="1"/>
      <c r="C47" s="3" t="s">
        <v>68</v>
      </c>
      <c r="D47" s="2">
        <v>0</v>
      </c>
      <c r="E47" s="2">
        <v>0</v>
      </c>
      <c r="F47" s="15">
        <v>0</v>
      </c>
    </row>
    <row r="48" spans="1:6" ht="42.75">
      <c r="A48" s="4" t="str">
        <f>"6.2"</f>
        <v>6.2</v>
      </c>
      <c r="B48" s="1" t="s">
        <v>19</v>
      </c>
      <c r="C48" s="3" t="s">
        <v>69</v>
      </c>
      <c r="D48" s="33">
        <f>D45/D11</f>
        <v>0.33922426098164271</v>
      </c>
      <c r="E48" s="33">
        <f>E45/D11</f>
        <v>0.34615553986957742</v>
      </c>
      <c r="F48" s="37" t="s">
        <v>109</v>
      </c>
    </row>
    <row r="49" spans="1:6" ht="42.75">
      <c r="A49" s="4" t="str">
        <f>"6.3"</f>
        <v>6.3</v>
      </c>
      <c r="B49" s="1" t="s">
        <v>20</v>
      </c>
      <c r="C49" s="3" t="s">
        <v>70</v>
      </c>
      <c r="D49" s="33">
        <f>(D45-D45/D11)/D11</f>
        <v>0.33922425348393337</v>
      </c>
      <c r="E49" s="33">
        <f>(E45-E45/E11)/D11</f>
        <v>0.34615552472943439</v>
      </c>
      <c r="F49" s="37" t="s">
        <v>109</v>
      </c>
    </row>
    <row r="50" spans="1:6" ht="57">
      <c r="A50" s="4">
        <v>7</v>
      </c>
      <c r="B50" s="1"/>
      <c r="C50" s="3" t="s">
        <v>21</v>
      </c>
      <c r="D50" s="2">
        <v>0</v>
      </c>
      <c r="E50" s="2">
        <v>0</v>
      </c>
      <c r="F50" s="2">
        <v>0</v>
      </c>
    </row>
    <row r="51" spans="1:6" ht="28.5">
      <c r="A51" s="4">
        <v>8</v>
      </c>
      <c r="B51" s="1"/>
      <c r="C51" s="3" t="s">
        <v>22</v>
      </c>
      <c r="D51" s="40" t="s">
        <v>109</v>
      </c>
      <c r="E51" s="40" t="s">
        <v>109</v>
      </c>
      <c r="F51" s="40" t="s">
        <v>109</v>
      </c>
    </row>
    <row r="52" spans="1:6" ht="32.25" customHeight="1">
      <c r="A52" s="4" t="str">
        <f>"8.1"</f>
        <v>8.1</v>
      </c>
      <c r="B52" s="1" t="s">
        <v>23</v>
      </c>
      <c r="C52" s="7" t="s">
        <v>71</v>
      </c>
      <c r="D52" s="2">
        <f>D12-D23</f>
        <v>2526241.5</v>
      </c>
      <c r="E52" s="2">
        <f>E12-E23</f>
        <v>2409249.4299999997</v>
      </c>
      <c r="F52" s="14">
        <f t="shared" ref="F52:F53" si="5">E52/D52</f>
        <v>0.95368927713363894</v>
      </c>
    </row>
    <row r="53" spans="1:6" ht="57">
      <c r="A53" s="4" t="str">
        <f>"8.2"</f>
        <v>8.2</v>
      </c>
      <c r="B53" s="1" t="s">
        <v>24</v>
      </c>
      <c r="C53" s="3" t="s">
        <v>72</v>
      </c>
      <c r="D53" s="32">
        <v>2526241.5</v>
      </c>
      <c r="E53" s="36">
        <v>64557.77</v>
      </c>
      <c r="F53" s="14">
        <f t="shared" si="5"/>
        <v>2.5554868764526274E-2</v>
      </c>
    </row>
    <row r="54" spans="1:6">
      <c r="A54" s="4">
        <v>9</v>
      </c>
      <c r="B54" s="1"/>
      <c r="C54" s="1" t="s">
        <v>25</v>
      </c>
      <c r="D54" s="40" t="s">
        <v>109</v>
      </c>
      <c r="E54" s="40" t="s">
        <v>109</v>
      </c>
      <c r="F54" s="40" t="s">
        <v>109</v>
      </c>
    </row>
    <row r="55" spans="1:6" ht="36">
      <c r="A55" s="4" t="str">
        <f>"9.1"</f>
        <v>9.1</v>
      </c>
      <c r="B55" s="1" t="s">
        <v>26</v>
      </c>
      <c r="C55" s="12" t="s">
        <v>73</v>
      </c>
      <c r="D55" s="15">
        <f>(D24+D28+D41)/D11</f>
        <v>9.4085264141307287E-2</v>
      </c>
      <c r="E55" s="15">
        <f>(E24+E28+E41)/D11</f>
        <v>4.1353226645456667E-2</v>
      </c>
      <c r="F55" s="38" t="s">
        <v>109</v>
      </c>
    </row>
    <row r="56" spans="1:6" ht="39" customHeight="1">
      <c r="A56" s="4" t="str">
        <f>"9.2"</f>
        <v>9.2</v>
      </c>
      <c r="B56" s="1" t="s">
        <v>27</v>
      </c>
      <c r="C56" s="12" t="s">
        <v>28</v>
      </c>
      <c r="D56" s="15">
        <f>(D24+D28+D41-D42)/D11</f>
        <v>9.4085264141307287E-2</v>
      </c>
      <c r="E56" s="33">
        <f>(E24+E28+E41-E42)/D11</f>
        <v>4.1353226645456667E-2</v>
      </c>
      <c r="F56" s="38" t="s">
        <v>109</v>
      </c>
    </row>
    <row r="57" spans="1:6" ht="28.5">
      <c r="A57" s="4">
        <v>10</v>
      </c>
      <c r="B57" s="1"/>
      <c r="C57" s="3" t="s">
        <v>29</v>
      </c>
      <c r="D57" s="34">
        <f>D30</f>
        <v>1650654.2299999967</v>
      </c>
      <c r="E57" s="34">
        <f>E30</f>
        <v>3184842.4400000013</v>
      </c>
      <c r="F57" s="38" t="s">
        <v>109</v>
      </c>
    </row>
    <row r="58" spans="1:6" ht="23.25" customHeight="1">
      <c r="A58" s="4" t="str">
        <f>"10.1"</f>
        <v>10.1</v>
      </c>
      <c r="B58" s="1"/>
      <c r="C58" s="3" t="s">
        <v>74</v>
      </c>
      <c r="D58" s="2">
        <v>1650654.23</v>
      </c>
      <c r="E58" s="35">
        <v>3184842.44</v>
      </c>
      <c r="F58" s="38" t="s">
        <v>109</v>
      </c>
    </row>
    <row r="59" spans="1:6" ht="28.5">
      <c r="A59" s="4">
        <v>11</v>
      </c>
      <c r="B59" s="1"/>
      <c r="C59" s="3" t="s">
        <v>30</v>
      </c>
      <c r="D59" s="2">
        <v>0</v>
      </c>
      <c r="E59" s="2">
        <v>0</v>
      </c>
      <c r="F59" s="2">
        <v>0</v>
      </c>
    </row>
    <row r="60" spans="1:6" ht="28.5">
      <c r="A60" s="4" t="str">
        <f>"11.1"</f>
        <v>11.1</v>
      </c>
      <c r="B60" s="1"/>
      <c r="C60" s="3" t="s">
        <v>75</v>
      </c>
      <c r="D60" s="2">
        <v>15731238</v>
      </c>
      <c r="E60" s="31">
        <v>8196403.6500000004</v>
      </c>
      <c r="F60" s="14">
        <f t="shared" ref="F60:F67" si="6">E60/D60</f>
        <v>0.52102724845940285</v>
      </c>
    </row>
    <row r="61" spans="1:6" ht="33" customHeight="1">
      <c r="A61" s="4" t="str">
        <f>"11.2"</f>
        <v>11.2</v>
      </c>
      <c r="B61" s="1"/>
      <c r="C61" s="3" t="s">
        <v>76</v>
      </c>
      <c r="D61" s="2">
        <v>3604400</v>
      </c>
      <c r="E61" s="31">
        <v>1792239.39</v>
      </c>
      <c r="F61" s="14">
        <f t="shared" si="6"/>
        <v>0.49723654144933965</v>
      </c>
    </row>
    <row r="62" spans="1:6">
      <c r="A62" s="4" t="str">
        <f>"11.3"</f>
        <v>11.3</v>
      </c>
      <c r="B62" s="1" t="s">
        <v>31</v>
      </c>
      <c r="C62" s="3" t="s">
        <v>77</v>
      </c>
      <c r="D62" s="2">
        <v>4860541.67</v>
      </c>
      <c r="E62" s="31">
        <v>225561.97</v>
      </c>
      <c r="F62" s="14">
        <f t="shared" si="6"/>
        <v>4.6406755730992427E-2</v>
      </c>
    </row>
    <row r="63" spans="1:6">
      <c r="A63" s="4" t="str">
        <f>"11.3.1"</f>
        <v>11.3.1</v>
      </c>
      <c r="B63" s="1"/>
      <c r="C63" s="1" t="s">
        <v>78</v>
      </c>
      <c r="D63" s="2">
        <v>173034</v>
      </c>
      <c r="E63" s="31">
        <v>67738.259999999995</v>
      </c>
      <c r="F63" s="14">
        <f t="shared" si="6"/>
        <v>0.39147369881063832</v>
      </c>
    </row>
    <row r="64" spans="1:6">
      <c r="A64" s="4" t="str">
        <f>"11.3.2"</f>
        <v>11.3.2</v>
      </c>
      <c r="B64" s="1"/>
      <c r="C64" s="1" t="s">
        <v>79</v>
      </c>
      <c r="D64" s="2">
        <v>4687507.67</v>
      </c>
      <c r="E64" s="31">
        <v>157823.71</v>
      </c>
      <c r="F64" s="14">
        <f t="shared" si="6"/>
        <v>3.3669003041865958E-2</v>
      </c>
    </row>
    <row r="65" spans="1:6">
      <c r="A65" s="4" t="str">
        <f>"11.4"</f>
        <v>11.4</v>
      </c>
      <c r="B65" s="1"/>
      <c r="C65" s="3" t="s">
        <v>80</v>
      </c>
      <c r="D65" s="2">
        <v>4586828.2</v>
      </c>
      <c r="E65" s="31">
        <v>157823.71</v>
      </c>
      <c r="F65" s="14">
        <f t="shared" si="6"/>
        <v>3.4408027316130997E-2</v>
      </c>
    </row>
    <row r="66" spans="1:6">
      <c r="A66" s="4" t="str">
        <f>"11.5"</f>
        <v>11.5</v>
      </c>
      <c r="B66" s="1"/>
      <c r="C66" s="1" t="s">
        <v>81</v>
      </c>
      <c r="D66" s="2">
        <v>230064.5</v>
      </c>
      <c r="E66" s="31">
        <v>96509.19</v>
      </c>
      <c r="F66" s="14">
        <f t="shared" si="6"/>
        <v>0.41948753501735386</v>
      </c>
    </row>
    <row r="67" spans="1:6">
      <c r="A67" s="4" t="str">
        <f>"11.6"</f>
        <v>11.6</v>
      </c>
      <c r="B67" s="1"/>
      <c r="C67" s="3" t="s">
        <v>82</v>
      </c>
      <c r="D67" s="2">
        <v>141774.97</v>
      </c>
      <c r="E67" s="31">
        <v>0</v>
      </c>
      <c r="F67" s="14">
        <f t="shared" si="6"/>
        <v>0</v>
      </c>
    </row>
    <row r="68" spans="1:6" ht="42.75">
      <c r="A68" s="4">
        <v>12</v>
      </c>
      <c r="B68" s="1"/>
      <c r="C68" s="3" t="s">
        <v>32</v>
      </c>
      <c r="D68" s="2">
        <v>0</v>
      </c>
      <c r="E68" s="2">
        <v>0</v>
      </c>
      <c r="F68" s="2">
        <v>0</v>
      </c>
    </row>
    <row r="69" spans="1:6" ht="42.75">
      <c r="A69" s="4" t="str">
        <f>"12.1"</f>
        <v>12.1</v>
      </c>
      <c r="B69" s="1"/>
      <c r="C69" s="3" t="s">
        <v>83</v>
      </c>
      <c r="D69" s="2">
        <v>170000</v>
      </c>
      <c r="E69" s="2">
        <v>140303</v>
      </c>
      <c r="F69" s="14">
        <f t="shared" ref="F69:F90" si="7">E69/D69</f>
        <v>0.8253117647058823</v>
      </c>
    </row>
    <row r="70" spans="1:6">
      <c r="A70" s="4" t="str">
        <f>"12.1.1"</f>
        <v>12.1.1</v>
      </c>
      <c r="B70" s="1"/>
      <c r="C70" s="3" t="s">
        <v>33</v>
      </c>
      <c r="D70" s="2">
        <v>170000</v>
      </c>
      <c r="E70" s="2">
        <v>140303</v>
      </c>
      <c r="F70" s="14">
        <f t="shared" si="7"/>
        <v>0.8253117647058823</v>
      </c>
    </row>
    <row r="71" spans="1:6" ht="42.75">
      <c r="A71" s="4" t="s">
        <v>34</v>
      </c>
      <c r="B71" s="1"/>
      <c r="C71" s="3" t="s">
        <v>35</v>
      </c>
      <c r="D71" s="2">
        <v>170000</v>
      </c>
      <c r="E71" s="2">
        <v>140303</v>
      </c>
      <c r="F71" s="14">
        <f t="shared" si="7"/>
        <v>0.8253117647058823</v>
      </c>
    </row>
    <row r="72" spans="1:6" ht="42.75">
      <c r="A72" s="4" t="str">
        <f>"12.2"</f>
        <v>12.2</v>
      </c>
      <c r="B72" s="1"/>
      <c r="C72" s="3" t="s">
        <v>84</v>
      </c>
      <c r="D72" s="2">
        <v>2821413.65</v>
      </c>
      <c r="E72" s="32">
        <v>189775.22</v>
      </c>
      <c r="F72" s="14">
        <f t="shared" si="7"/>
        <v>6.7262459015890855E-2</v>
      </c>
    </row>
    <row r="73" spans="1:6">
      <c r="A73" s="4" t="str">
        <f>"12.2.1"</f>
        <v>12.2.1</v>
      </c>
      <c r="B73" s="1"/>
      <c r="C73" s="3" t="s">
        <v>36</v>
      </c>
      <c r="D73" s="2">
        <v>1898968.45</v>
      </c>
      <c r="E73" s="32">
        <v>189775.22</v>
      </c>
      <c r="F73" s="14">
        <f t="shared" si="7"/>
        <v>9.993595206913522E-2</v>
      </c>
    </row>
    <row r="74" spans="1:6" ht="42.75">
      <c r="A74" s="4" t="s">
        <v>37</v>
      </c>
      <c r="B74" s="1"/>
      <c r="C74" s="3" t="s">
        <v>38</v>
      </c>
      <c r="D74" s="2">
        <v>1898968.45</v>
      </c>
      <c r="E74" s="32">
        <v>189775.22</v>
      </c>
      <c r="F74" s="14">
        <f t="shared" si="7"/>
        <v>9.993595206913522E-2</v>
      </c>
    </row>
    <row r="75" spans="1:6" ht="42.75">
      <c r="A75" s="4" t="str">
        <f>"12.3"</f>
        <v>12.3</v>
      </c>
      <c r="B75" s="1"/>
      <c r="C75" s="3" t="s">
        <v>85</v>
      </c>
      <c r="D75" s="2">
        <v>170000</v>
      </c>
      <c r="E75" s="2">
        <v>65738.259999999995</v>
      </c>
      <c r="F75" s="14">
        <f t="shared" si="7"/>
        <v>0.38669564705882348</v>
      </c>
    </row>
    <row r="76" spans="1:6" ht="28.5">
      <c r="A76" s="4" t="str">
        <f>"12.3.1"</f>
        <v>12.3.1</v>
      </c>
      <c r="B76" s="1"/>
      <c r="C76" s="3" t="s">
        <v>39</v>
      </c>
      <c r="D76" s="2">
        <v>170000</v>
      </c>
      <c r="E76" s="2">
        <v>65738.259999999995</v>
      </c>
      <c r="F76" s="14">
        <f t="shared" si="7"/>
        <v>0.38669564705882348</v>
      </c>
    </row>
    <row r="77" spans="1:6" ht="56.25" customHeight="1">
      <c r="A77" s="4" t="str">
        <f>"12.3.2"</f>
        <v>12.3.2</v>
      </c>
      <c r="B77" s="1"/>
      <c r="C77" s="3" t="s">
        <v>86</v>
      </c>
      <c r="D77" s="2">
        <v>170000</v>
      </c>
      <c r="E77" s="2">
        <v>65738.259999999995</v>
      </c>
      <c r="F77" s="14">
        <f t="shared" si="7"/>
        <v>0.38669564705882348</v>
      </c>
    </row>
    <row r="78" spans="1:6" ht="42.75">
      <c r="A78" s="4" t="str">
        <f>"12.4"</f>
        <v>12.4</v>
      </c>
      <c r="B78" s="1"/>
      <c r="C78" s="3" t="s">
        <v>87</v>
      </c>
      <c r="D78" s="2">
        <v>4586828.2</v>
      </c>
      <c r="E78" s="2">
        <v>157823.71</v>
      </c>
      <c r="F78" s="14">
        <f t="shared" si="7"/>
        <v>3.4408027316130997E-2</v>
      </c>
    </row>
    <row r="79" spans="1:6" ht="28.5">
      <c r="A79" s="4" t="str">
        <f>"12.4.1"</f>
        <v>12.4.1</v>
      </c>
      <c r="B79" s="1"/>
      <c r="C79" s="3" t="s">
        <v>40</v>
      </c>
      <c r="D79" s="2">
        <v>2821413.65</v>
      </c>
      <c r="E79" s="32">
        <v>8625.1</v>
      </c>
      <c r="F79" s="14">
        <f t="shared" si="7"/>
        <v>3.0570136356999622E-3</v>
      </c>
    </row>
    <row r="80" spans="1:6" ht="57.75" customHeight="1">
      <c r="A80" s="4" t="str">
        <f>"12.4.2"</f>
        <v>12.4.2</v>
      </c>
      <c r="B80" s="1"/>
      <c r="C80" s="3" t="s">
        <v>41</v>
      </c>
      <c r="D80" s="2">
        <v>1873301.7</v>
      </c>
      <c r="E80" s="2">
        <v>8625.1</v>
      </c>
      <c r="F80" s="14">
        <f t="shared" si="7"/>
        <v>4.6042236549510424E-3</v>
      </c>
    </row>
    <row r="81" spans="1:6" ht="42.75">
      <c r="A81" s="4">
        <v>13</v>
      </c>
      <c r="B81" s="1"/>
      <c r="C81" s="3" t="s">
        <v>42</v>
      </c>
      <c r="D81" s="2">
        <v>0</v>
      </c>
      <c r="E81" s="2">
        <v>0</v>
      </c>
      <c r="F81" s="14">
        <v>0</v>
      </c>
    </row>
    <row r="82" spans="1:6" ht="57">
      <c r="A82" s="4" t="str">
        <f>"13.1"</f>
        <v>13.1</v>
      </c>
      <c r="B82" s="1"/>
      <c r="C82" s="3" t="s">
        <v>88</v>
      </c>
      <c r="D82" s="2">
        <v>0</v>
      </c>
      <c r="E82" s="2">
        <v>0</v>
      </c>
      <c r="F82" s="14">
        <v>0</v>
      </c>
    </row>
    <row r="83" spans="1:6" ht="61.5" customHeight="1">
      <c r="A83" s="4" t="str">
        <f>"13.2"</f>
        <v>13.2</v>
      </c>
      <c r="B83" s="1"/>
      <c r="C83" s="3" t="s">
        <v>89</v>
      </c>
      <c r="D83" s="2">
        <v>0</v>
      </c>
      <c r="E83" s="2">
        <v>0</v>
      </c>
      <c r="F83" s="14">
        <v>0</v>
      </c>
    </row>
    <row r="84" spans="1:6" ht="28.5">
      <c r="A84" s="4" t="str">
        <f>"13.3"</f>
        <v>13.3</v>
      </c>
      <c r="B84" s="1"/>
      <c r="C84" s="3" t="s">
        <v>90</v>
      </c>
      <c r="D84" s="2">
        <v>0</v>
      </c>
      <c r="E84" s="2">
        <v>0</v>
      </c>
      <c r="F84" s="14">
        <v>0</v>
      </c>
    </row>
    <row r="85" spans="1:6" ht="57">
      <c r="A85" s="4" t="str">
        <f>"13.4"</f>
        <v>13.4</v>
      </c>
      <c r="B85" s="1"/>
      <c r="C85" s="3" t="s">
        <v>91</v>
      </c>
      <c r="D85" s="2">
        <v>0</v>
      </c>
      <c r="E85" s="2">
        <v>0</v>
      </c>
      <c r="F85" s="14">
        <v>0</v>
      </c>
    </row>
    <row r="86" spans="1:6" ht="57">
      <c r="A86" s="4" t="str">
        <f>"13.5"</f>
        <v>13.5</v>
      </c>
      <c r="B86" s="1"/>
      <c r="C86" s="3" t="s">
        <v>43</v>
      </c>
      <c r="D86" s="2">
        <v>0</v>
      </c>
      <c r="E86" s="2">
        <v>0</v>
      </c>
      <c r="F86" s="14">
        <v>0</v>
      </c>
    </row>
    <row r="87" spans="1:6" ht="47.25" customHeight="1">
      <c r="A87" s="4" t="str">
        <f>"13.6"</f>
        <v>13.6</v>
      </c>
      <c r="B87" s="1"/>
      <c r="C87" s="3" t="s">
        <v>92</v>
      </c>
      <c r="D87" s="2">
        <v>0</v>
      </c>
      <c r="E87" s="2">
        <v>0</v>
      </c>
      <c r="F87" s="14">
        <v>0</v>
      </c>
    </row>
    <row r="88" spans="1:6" ht="42.75">
      <c r="A88" s="4" t="str">
        <f>"13.7"</f>
        <v>13.7</v>
      </c>
      <c r="B88" s="1"/>
      <c r="C88" s="3" t="s">
        <v>93</v>
      </c>
      <c r="D88" s="2">
        <v>0</v>
      </c>
      <c r="E88" s="2">
        <v>0</v>
      </c>
      <c r="F88" s="14">
        <v>0</v>
      </c>
    </row>
    <row r="89" spans="1:6">
      <c r="A89" s="4">
        <v>14</v>
      </c>
      <c r="B89" s="1"/>
      <c r="C89" s="3" t="s">
        <v>44</v>
      </c>
      <c r="D89" s="2">
        <v>0</v>
      </c>
      <c r="E89" s="2">
        <v>0</v>
      </c>
      <c r="F89" s="14">
        <v>0</v>
      </c>
    </row>
    <row r="90" spans="1:6" ht="45.75" customHeight="1">
      <c r="A90" s="4" t="str">
        <f>"14.1"</f>
        <v>14.1</v>
      </c>
      <c r="B90" s="1"/>
      <c r="C90" s="3" t="s">
        <v>94</v>
      </c>
      <c r="D90" s="2">
        <v>3209693.58</v>
      </c>
      <c r="E90" s="2">
        <v>3757350.4</v>
      </c>
      <c r="F90" s="14">
        <f t="shared" si="7"/>
        <v>1.1706258888426353</v>
      </c>
    </row>
    <row r="91" spans="1:6" ht="28.5">
      <c r="A91" s="4" t="str">
        <f>"14.2"</f>
        <v>14.2</v>
      </c>
      <c r="B91" s="1"/>
      <c r="C91" s="3" t="s">
        <v>95</v>
      </c>
      <c r="D91" s="2">
        <v>0</v>
      </c>
      <c r="E91" s="2">
        <v>0</v>
      </c>
      <c r="F91" s="14">
        <v>0</v>
      </c>
    </row>
    <row r="92" spans="1:6">
      <c r="A92" s="4" t="str">
        <f>"14.3"</f>
        <v>14.3</v>
      </c>
      <c r="B92" s="1"/>
      <c r="C92" s="3" t="s">
        <v>96</v>
      </c>
      <c r="D92" s="2">
        <v>0</v>
      </c>
      <c r="E92" s="2">
        <v>0</v>
      </c>
      <c r="F92" s="14">
        <v>0</v>
      </c>
    </row>
    <row r="93" spans="1:6" ht="28.5">
      <c r="A93" s="4" t="str">
        <f>"14.3.1"</f>
        <v>14.3.1</v>
      </c>
      <c r="B93" s="1"/>
      <c r="C93" s="3" t="s">
        <v>97</v>
      </c>
      <c r="D93" s="2">
        <v>0</v>
      </c>
      <c r="E93" s="2">
        <v>0</v>
      </c>
      <c r="F93" s="14">
        <v>0</v>
      </c>
    </row>
    <row r="94" spans="1:6" ht="30.75" customHeight="1">
      <c r="A94" s="4" t="str">
        <f>"14.3.2"</f>
        <v>14.3.2</v>
      </c>
      <c r="B94" s="1"/>
      <c r="C94" s="3" t="s">
        <v>98</v>
      </c>
      <c r="D94" s="2">
        <v>0</v>
      </c>
      <c r="E94" s="2">
        <v>0</v>
      </c>
      <c r="F94" s="14">
        <v>0</v>
      </c>
    </row>
    <row r="95" spans="1:6">
      <c r="A95" s="4" t="str">
        <f>"14.3.3"</f>
        <v>14.3.3</v>
      </c>
      <c r="B95" s="1"/>
      <c r="C95" s="3" t="s">
        <v>99</v>
      </c>
      <c r="D95" s="2">
        <v>0</v>
      </c>
      <c r="E95" s="2">
        <v>0</v>
      </c>
      <c r="F95" s="14">
        <v>0</v>
      </c>
    </row>
    <row r="96" spans="1:6" ht="37.5" customHeight="1">
      <c r="A96" s="4" t="str">
        <f>"14.4"</f>
        <v>14.4</v>
      </c>
      <c r="B96" s="1"/>
      <c r="C96" s="3" t="s">
        <v>100</v>
      </c>
      <c r="D96" s="2">
        <v>0</v>
      </c>
      <c r="E96" s="2">
        <v>0</v>
      </c>
      <c r="F96" s="14">
        <v>0</v>
      </c>
    </row>
  </sheetData>
  <mergeCells count="2">
    <mergeCell ref="A31:F32"/>
    <mergeCell ref="E1:F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chmiela</dc:creator>
  <cp:lastModifiedBy>fk</cp:lastModifiedBy>
  <cp:lastPrinted>2013-08-30T06:13:09Z</cp:lastPrinted>
  <dcterms:created xsi:type="dcterms:W3CDTF">2013-06-04T11:24:30Z</dcterms:created>
  <dcterms:modified xsi:type="dcterms:W3CDTF">2013-08-30T06:13:30Z</dcterms:modified>
</cp:coreProperties>
</file>